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3165" yWindow="-240" windowWidth="15300" windowHeight="8670" tabRatio="877" firstSheet="2" activeTab="12"/>
  </bookViews>
  <sheets>
    <sheet name="สปส. รวม 18 ตาราง (6+12)" sheetId="15" r:id="rId1"/>
    <sheet name="ตาราง 5.1" sheetId="2" r:id="rId2"/>
    <sheet name="ตาราง 5.2" sheetId="3" r:id="rId3"/>
    <sheet name="ตาราง 5.3 " sheetId="4" r:id="rId4"/>
    <sheet name="ตาราง 5.4 " sheetId="5" r:id="rId5"/>
    <sheet name="ตาราง 5.5" sheetId="6" r:id="rId6"/>
    <sheet name="ตาราง 5.6" sheetId="7" r:id="rId7"/>
    <sheet name="ตาราง 5.7" sheetId="8" r:id="rId8"/>
    <sheet name="ตาราง 5.8 (หน้า 1,2)" sheetId="9" r:id="rId9"/>
    <sheet name="ตาราง 5.9 (ก)" sheetId="11" r:id="rId10"/>
    <sheet name="ตาราง 5.9  (ข)" sheetId="12" r:id="rId11"/>
    <sheet name="ตาราง 5.10" sheetId="13" r:id="rId12"/>
    <sheet name="ตาราง 5.11" sheetId="14" r:id="rId13"/>
    <sheet name="Sheet2" sheetId="17" r:id="rId14"/>
  </sheets>
  <definedNames>
    <definedName name="_xlnm.Print_Titles" localSheetId="8">'ตาราง 5.8 (หน้า 1,2)'!$1:$3</definedName>
  </definedNames>
  <calcPr calcId="144525"/>
</workbook>
</file>

<file path=xl/calcChain.xml><?xml version="1.0" encoding="utf-8"?>
<calcChain xmlns="http://schemas.openxmlformats.org/spreadsheetml/2006/main">
  <c r="C6" i="9" l="1"/>
  <c r="B8" i="5" l="1"/>
  <c r="B9" i="5"/>
  <c r="B10" i="5"/>
  <c r="B11" i="5"/>
  <c r="B12" i="5"/>
  <c r="B13" i="5"/>
  <c r="B14" i="5"/>
  <c r="I13" i="5"/>
  <c r="H13" i="5"/>
  <c r="G13" i="5"/>
  <c r="G7" i="5" s="1"/>
  <c r="F13" i="5"/>
  <c r="E13" i="5"/>
  <c r="D13" i="5"/>
  <c r="D7" i="5" s="1"/>
  <c r="C7" i="5"/>
  <c r="E7" i="5"/>
  <c r="F7" i="5"/>
  <c r="H7" i="5"/>
  <c r="I7" i="5"/>
  <c r="D6" i="9"/>
  <c r="E6" i="9"/>
  <c r="F6" i="9"/>
  <c r="G6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7" i="9"/>
  <c r="C6" i="8"/>
  <c r="D6" i="8"/>
  <c r="E6" i="8"/>
  <c r="F6" i="8"/>
  <c r="G6" i="8"/>
  <c r="B8" i="8"/>
  <c r="B9" i="8"/>
  <c r="B10" i="8"/>
  <c r="B11" i="8"/>
  <c r="B12" i="8"/>
  <c r="B13" i="8"/>
  <c r="B14" i="8"/>
  <c r="B7" i="8"/>
  <c r="B6" i="8" s="1"/>
  <c r="B7" i="5" l="1"/>
  <c r="B6" i="9"/>
  <c r="B12" i="7"/>
  <c r="B9" i="7"/>
  <c r="C5" i="12"/>
  <c r="D5" i="12"/>
  <c r="B5" i="12"/>
  <c r="B8" i="14" l="1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7" i="14"/>
  <c r="B6" i="14"/>
  <c r="C6" i="14"/>
  <c r="D6" i="14"/>
  <c r="E6" i="14"/>
  <c r="E22" i="11"/>
  <c r="E21" i="11"/>
  <c r="E9" i="11"/>
  <c r="E10" i="11"/>
  <c r="E11" i="11"/>
  <c r="E12" i="11"/>
  <c r="E13" i="11"/>
  <c r="E14" i="11"/>
  <c r="E15" i="11"/>
  <c r="E16" i="11"/>
  <c r="E17" i="11"/>
  <c r="E18" i="11"/>
  <c r="E19" i="11"/>
  <c r="E8" i="11"/>
  <c r="C6" i="6" l="1"/>
  <c r="B6" i="6"/>
  <c r="C6" i="3"/>
  <c r="B6" i="3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C8" i="2"/>
  <c r="B8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B7" i="2" l="1"/>
  <c r="C7" i="2"/>
</calcChain>
</file>

<file path=xl/sharedStrings.xml><?xml version="1.0" encoding="utf-8"?>
<sst xmlns="http://schemas.openxmlformats.org/spreadsheetml/2006/main" count="441" uniqueCount="316">
  <si>
    <t>ข้อมูลย้อนหลัง</t>
  </si>
  <si>
    <t>ประเภทกิจการ</t>
  </si>
  <si>
    <t>1. การสำรวจ การทำเหมืองแร่</t>
  </si>
  <si>
    <t>2. การผลิตอาหารและเครื่องดื่ม</t>
  </si>
  <si>
    <t>3. การผลิตสิ่งทอถัก เครื่องประดับ</t>
  </si>
  <si>
    <t>4. การทำป่าไม้ ผลิตภัณฑ์จากไม้</t>
  </si>
  <si>
    <t>5. ผลิตภัณฑ์จากกระดาษ การพิมพ์</t>
  </si>
  <si>
    <t>6. ผลิตภัณฑ์เคมี น้ำมันปิโตรเลียม</t>
  </si>
  <si>
    <t>7. ผลิตภัณฑ์จากแร่อโลหะ</t>
  </si>
  <si>
    <t>8. การผลิตโลหะขั้นมูลฐาน</t>
  </si>
  <si>
    <t>9. ผลิตภัณฑ์จากโลหะ</t>
  </si>
  <si>
    <t>10. ผลิต ประกอบยานพาหนะ</t>
  </si>
  <si>
    <t>11. อุตสาหกรรมการผลิตอื่นๆ</t>
  </si>
  <si>
    <t>12. สาธารณูปโภค</t>
  </si>
  <si>
    <t>13. การก่อสร้าง</t>
  </si>
  <si>
    <t>14. การขนส่ง การคมนาคม</t>
  </si>
  <si>
    <t>15. การค้า</t>
  </si>
  <si>
    <t>16. ประเภทกิจการอื่น ๆ</t>
  </si>
  <si>
    <t>กองทุนประกันสังคม (ล้านบาท)</t>
  </si>
  <si>
    <t>ธ.ค.</t>
  </si>
  <si>
    <t>หน่วย : ราย</t>
  </si>
  <si>
    <t>รัฐบาล</t>
  </si>
  <si>
    <t>เอกชน</t>
  </si>
  <si>
    <t>กิจกรรม</t>
  </si>
  <si>
    <t>1.  ผู้เข้ารับการฟื้นฟูสมรรถภาพเดิม</t>
  </si>
  <si>
    <t>2.  ผู้เข้ารับการฟื้นฟูสมรรถภาพใหม่</t>
  </si>
  <si>
    <t>5.  จบการฟื้นฟู</t>
  </si>
  <si>
    <t xml:space="preserve">    -  ประกอบอาชีพกับนายจ้างเดิม</t>
  </si>
  <si>
    <t xml:space="preserve">    -  ประกอบอาชีพกับนายจ้างใหม่</t>
  </si>
  <si>
    <t xml:space="preserve">    -  ประกอบอาชีพอิสระ</t>
  </si>
  <si>
    <t xml:space="preserve">    -  ช่วยงานบ้าน</t>
  </si>
  <si>
    <t>รวม</t>
  </si>
  <si>
    <t>สาเหตุที่ประสบอันตราย</t>
  </si>
  <si>
    <t>1.  ตกจากที่สูง</t>
  </si>
  <si>
    <t>2.  หกล้ม  ลื่นล้ม</t>
  </si>
  <si>
    <t>3.  อาคารหรือสิ่งก่อสร้างพังทับ</t>
  </si>
  <si>
    <t>5.  วัตถุหรือสิ่งของกระแทก/ชน</t>
  </si>
  <si>
    <t>6.  วัตถุหรือสิ่งของหนีบ/ดึง</t>
  </si>
  <si>
    <t>7.  วัตถุหรือสิ่งของตัด/บาด/ทิ่มแทง</t>
  </si>
  <si>
    <t>8.  วัตถุหรือสิ่งของหรือสารเคมีกระเด็นเข้าตา</t>
  </si>
  <si>
    <t>9.  ยกหรือเคลื่อนย้ายของหนัก</t>
  </si>
  <si>
    <t>10.  ประสบอันตรายจากท่าทางการทำงาน</t>
  </si>
  <si>
    <t>11.  อุบัติเหตุจากยานพาหนะ</t>
  </si>
  <si>
    <t>12.  วัตถุหรือสิ่งของระเบิด</t>
  </si>
  <si>
    <t>13.  ไฟฟ้าช็อต</t>
  </si>
  <si>
    <t>14.  ผลจากความร้อนสูงหรือสัมผัสของร้อน</t>
  </si>
  <si>
    <t>15.  ผลจากความเย็นจัดหรือสัมผัสของเย็น</t>
  </si>
  <si>
    <t xml:space="preserve">    </t>
  </si>
  <si>
    <t>16.  สัมผัสสิ่งมีพิษ สารเคมี</t>
  </si>
  <si>
    <t>17.  อันตรายจากรังสี</t>
  </si>
  <si>
    <t>19.  ถูกทำร้ายร่างกาย</t>
  </si>
  <si>
    <t>20.  ถูกสัตว์ทำร้าย</t>
  </si>
  <si>
    <t>22.  ภัยพิบัติ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</si>
  <si>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</si>
  <si>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</si>
  <si>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</si>
  <si>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</si>
  <si>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</si>
  <si>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</si>
  <si>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</si>
  <si>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</si>
  <si>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</si>
  <si>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</si>
  <si>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</si>
  <si>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</si>
  <si>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จำนวนผู้ประกันตน
กองทุนประกันสังคม</t>
  </si>
  <si>
    <t>15 - 17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</si>
  <si>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</si>
  <si>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</si>
  <si>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</si>
  <si>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</si>
  <si>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</si>
  <si>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</si>
  <si>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</si>
  <si>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</si>
  <si>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</si>
  <si>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&gt;=60</t>
  </si>
  <si>
    <t>ไม่ทราบ</t>
  </si>
  <si>
    <t>ปี</t>
  </si>
  <si>
    <t>6. ผลิตภัณฑ์เคมี น้ำมันปิโตเลียม</t>
  </si>
  <si>
    <t>17. ไม่สามารถแยกประเภทกิจการได้</t>
  </si>
  <si>
    <t xml:space="preserve">               ** กรณีสงเคราะห์บุตร และว่างงาน เป็นจำนวนผู้รับประโยชน์ทดแทน ณ เดือนธันวาคม</t>
  </si>
  <si>
    <t>1 - 10  คน</t>
  </si>
  <si>
    <t>11 - 20  คน</t>
  </si>
  <si>
    <t>101 - 200  คน</t>
  </si>
  <si>
    <t>201 - 500  คน</t>
  </si>
  <si>
    <t>501 - 1,000  คน</t>
  </si>
  <si>
    <t>21 - 50  คน</t>
  </si>
  <si>
    <t>51 - 100  คน</t>
  </si>
  <si>
    <t>&gt;1,000  คน</t>
  </si>
  <si>
    <t>≤  10  คน</t>
  </si>
  <si>
    <t>4.  วัตถุหรือสิ่งของพังทลาย/หล่นทับ</t>
  </si>
  <si>
    <t>Total</t>
  </si>
  <si>
    <t>สปก.(แห่ง)Ent.(Places)</t>
  </si>
  <si>
    <t xml:space="preserve">   ภาคเหนือ
       Northern Region</t>
  </si>
  <si>
    <t>ภาคตะวันออกเฉียงเหนือ
Northeastern Region</t>
  </si>
  <si>
    <t xml:space="preserve">    ภาคใต้
 Southern Region</t>
  </si>
  <si>
    <t>ทั่วราชอาณาจักร
 Whole Kingdom</t>
  </si>
  <si>
    <t>สปก.(แห่ง)
Ent.(Places)</t>
  </si>
  <si>
    <t>ผปต.(คน)
 Ins.per. (Persons)</t>
  </si>
  <si>
    <t xml:space="preserve">ประเภทกิจการ
</t>
  </si>
  <si>
    <t xml:space="preserve"> Business  type</t>
  </si>
  <si>
    <t>จำนวน  (number)</t>
  </si>
  <si>
    <t>Private</t>
  </si>
  <si>
    <t>Activities</t>
  </si>
  <si>
    <t>จำนวน  (คน)</t>
  </si>
  <si>
    <t>Number (Person)</t>
  </si>
  <si>
    <t xml:space="preserve">    -  เสียชีวิตด้วยอุบัติเหตุ</t>
  </si>
  <si>
    <t>1.  Old  Case</t>
  </si>
  <si>
    <t>2.  New Case</t>
  </si>
  <si>
    <t xml:space="preserve">     - Work Preparation *</t>
  </si>
  <si>
    <t xml:space="preserve">     - Vocational Training *</t>
  </si>
  <si>
    <t>5.   Completed Rehabilitation</t>
  </si>
  <si>
    <t xml:space="preserve">     - Work for Previous employers</t>
  </si>
  <si>
    <t xml:space="preserve">     - Work for new employers</t>
  </si>
  <si>
    <t xml:space="preserve">     - Self - employed</t>
  </si>
  <si>
    <t xml:space="preserve">     - Self Help</t>
  </si>
  <si>
    <t xml:space="preserve">     - Accidental death</t>
  </si>
  <si>
    <t>Note      : *Includes continuing rehabilitation cases from previous year</t>
  </si>
  <si>
    <t xml:space="preserve">     -  ฝึกเตรียมเข้าทำงาน*</t>
  </si>
  <si>
    <t xml:space="preserve">     -  ฝึกอาชีพ*</t>
  </si>
  <si>
    <t>3.  ฟื้นฟูฯด้านการแพทย์*</t>
  </si>
  <si>
    <t>4.  ฟื้นฟูฯด้านอาชีพ*</t>
  </si>
  <si>
    <t>3.  Medical Rehabilitation*</t>
  </si>
  <si>
    <t>4.  Vocational Rehabilitation*</t>
  </si>
  <si>
    <t>1 - 10 employees</t>
  </si>
  <si>
    <t>11 - 20 employees</t>
  </si>
  <si>
    <t>21 - 50 employees</t>
  </si>
  <si>
    <t>51 - 100 employees</t>
  </si>
  <si>
    <t>101 - 200 employees</t>
  </si>
  <si>
    <t>201 - 500 employees</t>
  </si>
  <si>
    <t>501 - 1,000 employees</t>
  </si>
  <si>
    <t>more than 1,000 employees</t>
  </si>
  <si>
    <t>Size of enterprises</t>
  </si>
  <si>
    <t>ความรุนแรง (Severity)</t>
  </si>
  <si>
    <t>รวม
Total</t>
  </si>
  <si>
    <t>ตาย
Death</t>
  </si>
  <si>
    <t>ทุพพลภาพ
Permanent Total  Disability</t>
  </si>
  <si>
    <t>สูญเสียอวัยวะบางส่วน
Permanent Partial    Disability</t>
  </si>
  <si>
    <t>หยุดงานเกิน 3 วัน
Temporary Disability &gt;3Days</t>
  </si>
  <si>
    <t>หยุดงานไม่เกิน 3 วัน
Temporary Disability     &lt;=3Days</t>
  </si>
  <si>
    <t>หน่วย : ราย
 Unit : Case</t>
  </si>
  <si>
    <t>23.  เหตุการณ์ก่อความไม่สงบ</t>
  </si>
  <si>
    <t>24.  อื่นๆ</t>
  </si>
  <si>
    <t>Nature  of  Injuries</t>
  </si>
  <si>
    <t xml:space="preserve">3. Injury from fallen building </t>
  </si>
  <si>
    <t>4. Injured by falling object</t>
  </si>
  <si>
    <t>5. Injured by thrown object</t>
  </si>
  <si>
    <t>6. Being pressed or pulled by object</t>
  </si>
  <si>
    <t>7. Cut or wounded by sharp material</t>
  </si>
  <si>
    <t>2. Fell over or slipped</t>
  </si>
  <si>
    <t xml:space="preserve">8. Foreign object/chemical  in eye </t>
  </si>
  <si>
    <t>9. Injury from lifting heavy object</t>
  </si>
  <si>
    <t>10. Repetitive motion injury</t>
  </si>
  <si>
    <t>11. Car accidents</t>
  </si>
  <si>
    <t>12. Injured by explosion</t>
  </si>
  <si>
    <t>13. Electric shock</t>
  </si>
  <si>
    <t>14. Burns from exposure to hot objects/materials</t>
  </si>
  <si>
    <t>15. Frostbite</t>
  </si>
  <si>
    <t>16. Affected by toxic substances or chemicals</t>
  </si>
  <si>
    <t>17. Injured/burned by radiation</t>
  </si>
  <si>
    <t>18. Injured/burned by exposure to light</t>
  </si>
  <si>
    <t>19. Other physical injuries</t>
  </si>
  <si>
    <t>20. Animal attacks</t>
  </si>
  <si>
    <t xml:space="preserve">21. Other Diseases according to working condition  </t>
  </si>
  <si>
    <t xml:space="preserve">22. Disaster </t>
  </si>
  <si>
    <t>23. Sabotage</t>
  </si>
  <si>
    <t>24. Others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</si>
  <si>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</si>
  <si>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</si>
  <si>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</si>
  <si>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</si>
  <si>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</si>
  <si>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</si>
  <si>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</si>
  <si>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</si>
  <si>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</si>
  <si>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</si>
  <si>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</si>
  <si>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</si>
  <si>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  หน่วย : คน
Unit : Person</t>
  </si>
  <si>
    <t>Unknown</t>
  </si>
  <si>
    <t>ชาย
Male</t>
  </si>
  <si>
    <t>หญิง 
Female</t>
  </si>
  <si>
    <t>Year</t>
  </si>
  <si>
    <t xml:space="preserve">                </t>
  </si>
  <si>
    <t xml:space="preserve">ปี </t>
  </si>
  <si>
    <t>1. Survey and Mining</t>
  </si>
  <si>
    <t>2. Manufacture of food and beverage</t>
  </si>
  <si>
    <t>3. Manufacture of textiles and accessories</t>
  </si>
  <si>
    <t>4. Forestry and wood products</t>
  </si>
  <si>
    <t>5. Paper products , printing</t>
  </si>
  <si>
    <t>6. Chemical products, petroleum</t>
  </si>
  <si>
    <t>7. Products from non-metallic mineral</t>
  </si>
  <si>
    <t>8. Manufacture of basic metal</t>
  </si>
  <si>
    <t>9. Metal products</t>
  </si>
  <si>
    <t>10. Manufacture and assembly of vehicles</t>
  </si>
  <si>
    <t>11. Other manufacturing industries</t>
  </si>
  <si>
    <t>12. Public utilities</t>
  </si>
  <si>
    <t>13. Constructions</t>
  </si>
  <si>
    <t>14. Transport and communication</t>
  </si>
  <si>
    <t>15. Trade</t>
  </si>
  <si>
    <t>16. Other types of business</t>
  </si>
  <si>
    <t>หมายเหตุ : 1. ไม่รวมสถานประกอบการส่วนราชการ</t>
  </si>
  <si>
    <t xml:space="preserve">                2. ประเภทกิจการ กำหนดตามความเสี่ยงภัยของกองทุนเงินทดแทน</t>
  </si>
  <si>
    <t>Note       : 1. Not include government office</t>
  </si>
  <si>
    <t xml:space="preserve">                2. Type of business defined by the risk classification of the WCF</t>
  </si>
  <si>
    <t>Workmen’s Compensation Fund (Million Baht)</t>
  </si>
  <si>
    <t>ประเภทกองทุน (Fund)</t>
  </si>
  <si>
    <t>Retrospective data</t>
  </si>
  <si>
    <t>ทั่วราชอาณาจักร 
Whole Kingdom</t>
  </si>
  <si>
    <t>1.  เจ็บป่วย (Sickness)</t>
  </si>
  <si>
    <t>2.  คลอดบุตร (Maternity)</t>
  </si>
  <si>
    <t>7.  ว่างงาน ** (Unemployment)</t>
  </si>
  <si>
    <t>6.  ชราภาพ (Old Age)</t>
  </si>
  <si>
    <t>3.  ทุพพลภาพ * (Invalidity)</t>
  </si>
  <si>
    <t>4.  ตาย (Death)</t>
  </si>
  <si>
    <t>5.  สงเคราะห์บุตร ** (Child Allowance )</t>
  </si>
  <si>
    <t>* Invalidity counted on new case only.</t>
  </si>
  <si>
    <t>กรุงเทพและปริมณฑล 
Bangkok &amp; Vicinity</t>
  </si>
  <si>
    <t>กทม.และปริมณฑล
Bangkok &amp; Vicinity</t>
  </si>
  <si>
    <t>ภาคเหนือ
Northern Region</t>
  </si>
  <si>
    <t>Unit : Case</t>
  </si>
  <si>
    <t>ประเภทประโยชน์ทดแทน 
(Benefits Type)</t>
  </si>
  <si>
    <t>** Child Allowance and Unemployment as of december</t>
  </si>
  <si>
    <t>Persons article</t>
  </si>
  <si>
    <t xml:space="preserve">เงินสมทบที่จัดเก็บเข้า
กองทุนประกันสังคม (ล้านบาท)Contribution (Million Baht) </t>
  </si>
  <si>
    <t>Type of hospital</t>
  </si>
  <si>
    <t>ประเภทสถานพยาบาล</t>
  </si>
  <si>
    <t>17. Directory can not be</t>
  </si>
  <si>
    <t>จำนวนผู้รับประโยชน์ทดแทน (คน) 
Number of utilization (person)</t>
  </si>
  <si>
    <t>มาตรา 33 ARTICLE 33</t>
  </si>
  <si>
    <t>มาตรา 39 ARTICLE 39</t>
  </si>
  <si>
    <t>มาตรา 40 ARTICLE 40</t>
  </si>
  <si>
    <t>เลิกจ้าง
Laid off</t>
  </si>
  <si>
    <t>สิ้นสุดสัญญาจ้าง
End of employment contract</t>
  </si>
  <si>
    <t>ภาคตะวันตก
Western Region</t>
  </si>
  <si>
    <t>ภาคตะวันออก
 Eastern Region</t>
  </si>
  <si>
    <t>ภาคใต้ 
Southern Region</t>
  </si>
  <si>
    <t>ภาคตะวันออก
Eastern Region</t>
  </si>
  <si>
    <t>Public</t>
  </si>
  <si>
    <t>สถานพยาบาลหลัก (แห่ง)
Main contracted Hospitals (Place)</t>
  </si>
  <si>
    <t>1. Fell from a height</t>
  </si>
  <si>
    <t>Age
(Year)</t>
  </si>
  <si>
    <t>ช่วงอายุ
(ปี)</t>
  </si>
  <si>
    <t>สมัครใจลาออก
Voluntary Registration</t>
  </si>
  <si>
    <t>หมายเหตุ :  ประเภทกิจการ กำหนดตามความเสี่ยงภัยของกองทุนเงินทดแทน</t>
  </si>
  <si>
    <t>Note :  Type of business defined by the risk classification of the WCF</t>
  </si>
  <si>
    <t>2556       (2013)</t>
  </si>
  <si>
    <t>2555       (2012)</t>
  </si>
  <si>
    <t>2554       (2011)</t>
  </si>
  <si>
    <t>2553       (2010)</t>
  </si>
  <si>
    <t>2552       (2009)</t>
  </si>
  <si>
    <t>2557       (2014)</t>
  </si>
  <si>
    <t>21. โรคที่เกิดขึ้นตามลักษณะหรือสภาพของงานหรือเนื่องจากการทำงาน</t>
  </si>
  <si>
    <t xml:space="preserve">หมายเหตุ :   1. ข้อมูลจากงบการเงิน </t>
  </si>
  <si>
    <t xml:space="preserve">สถานพยาบาลเครือข่าย (แห่ง)
Sub-contracted Hospitals (Place)
</t>
  </si>
  <si>
    <t xml:space="preserve"> * กรณีทุพพลภาพ  เป็นจำนวนผู้ทุพพลภาพใหม่ในปีนั้น</t>
  </si>
  <si>
    <t xml:space="preserve"> </t>
  </si>
  <si>
    <t xml:space="preserve"> 2554   (2011)</t>
  </si>
  <si>
    <t xml:space="preserve"> 2553   (2010)</t>
  </si>
  <si>
    <t xml:space="preserve"> 2552   (2009)</t>
  </si>
  <si>
    <t xml:space="preserve"> 2557   (2014)</t>
  </si>
  <si>
    <t xml:space="preserve"> 2556   (2013)</t>
  </si>
  <si>
    <t xml:space="preserve">  2555   (2012)</t>
  </si>
  <si>
    <t>2558   (2015)</t>
  </si>
  <si>
    <t>2558       (2015)</t>
  </si>
  <si>
    <t xml:space="preserve">ตาราง 5.9 (ข) จำนวนผู้ประกันตนในข่ายกองทุนประกันสังคมตามมาตรา 33 จำแนกตามช่วงอายุและเพศ ปี 2558 </t>
  </si>
  <si>
    <t>TABLE 5.9 (B)   NUMBER OF INSURED PERSONS ARTICLE 33 BY AGE AND SEX : 2015</t>
  </si>
  <si>
    <t xml:space="preserve">หมายเหตุ : ปี 2552 – 2557 ใช้ข้อมูล ณ เดือนธันวาคม ของปีนั้น </t>
  </si>
  <si>
    <t>Note : 2009 - 2014 as of December</t>
  </si>
  <si>
    <t xml:space="preserve">  ผปต.(คน) Ins.per. (Persons)</t>
  </si>
  <si>
    <t xml:space="preserve">  ผปต.(คน)  Ins.per. (Persons)</t>
  </si>
  <si>
    <t xml:space="preserve">  ผปต.(คน)Ins.per. (Persons)</t>
  </si>
  <si>
    <t>ภาคกลางส่วนกลาง
Central Region</t>
  </si>
  <si>
    <t>กองทุนเงินทดแทน (ล้านบาท)</t>
  </si>
  <si>
    <t>18.  อันตรายจากแสง</t>
  </si>
  <si>
    <t>ภาคกลางส่วนกลาง 
Central Region</t>
  </si>
  <si>
    <t>หมายเหตุ : *รวมผู้เข้ารับการฟื้นฟูที่ยังไม่สิ้นสุดการฟื้นฟูสมรรถภาพจากปีก่อน</t>
  </si>
  <si>
    <t xml:space="preserve">      ที่มา : สำนักงานประกันสังคม กระทรวงแรงงาน</t>
  </si>
  <si>
    <t xml:space="preserve">      Source   :  Social Security Office  Ministry of Labour</t>
  </si>
  <si>
    <t>Source   :  Social Security Office  Ministry of Labour</t>
  </si>
  <si>
    <t>ที่มา : สำนักงานประกันสังคม กระทรวงแรงงาน</t>
  </si>
  <si>
    <t xml:space="preserve"> Retrospective data</t>
  </si>
  <si>
    <t>ประโยชน์ทดแทนที่จ่าย     (ล้านบาท) 
Benefits (Million Baht)</t>
  </si>
  <si>
    <t xml:space="preserve">     หมายเหตุ :    กรณีเจ็บป่วย (Sickness) อยู่ระหว่างรวบรวมข้อมูล</t>
  </si>
  <si>
    <t xml:space="preserve">ตาราง 5.1 จำนวนสถานประกอบการ(สปก.) และผู้ประกันตน(ผปต.) มาตรา 33 จำแนกตามภูมิภาคและขนาดสถานประกอบการ ปี 2552 - 2558 </t>
  </si>
  <si>
    <r>
      <t>TABLE 5.1   NUMBER OF ENTERPRISES AND INSURED PERSONS ARTICLE 33 BY REGION</t>
    </r>
    <r>
      <rPr>
        <b/>
        <sz val="16"/>
        <color rgb="FFFF0000"/>
        <rFont val="TH SarabunPSK"/>
        <family val="2"/>
      </rPr>
      <t xml:space="preserve"> </t>
    </r>
    <r>
      <rPr>
        <b/>
        <sz val="16"/>
        <rFont val="TH SarabunPSK"/>
        <family val="2"/>
      </rPr>
      <t>AND SIZE OF ENTERPRISE : 2009 - 2015</t>
    </r>
  </si>
  <si>
    <t xml:space="preserve">ตาราง 5.2 จำนวนสถานประกอบการ(สปก.) และผู้ประกันตน(ผปต.) ตามมาตรา 33 จำแนกตามประเภทกิจการ ปี 2552 - 2558  </t>
  </si>
  <si>
    <t>TABLE 5.2  NUMBER OF ENTERPRISES AND INSURED  PERSONS ARTICLE 33  BY BUSINESS TYPE : 2009 - 2015</t>
  </si>
  <si>
    <t xml:space="preserve">ตาราง 5.3 สถานะเงินกองทุน ปี 2552 - 2558 </t>
  </si>
  <si>
    <t>TABLE 5.3  STATUS OF FUND : 2009 - 2015</t>
  </si>
  <si>
    <t>ตาราง 5.4 จำนวนการใช้บริการของกองทุนประกันสังคม จำแนกตามประเภทประโยชน์ทดแทนและภูมิภาค (ไม่เนื่องจากการทำงาน) ปี 2552 - 2558</t>
  </si>
  <si>
    <t xml:space="preserve">TABLE 5.4  NUMBER OF UTILIZATION OF INSURED PERSON  FOR EACH BENEFIT  BY REGION : 2009 - 2015 </t>
  </si>
  <si>
    <t>ภาคตะวันออกเฉียงเหนือ    Northeastern Region</t>
  </si>
  <si>
    <t>ตาราง 5.5 จำนวนสถานพยาบาลภายใต้โครงการประกันสังคม  ปี 2552 - 2558</t>
  </si>
  <si>
    <t>TABLE 5.5  NUMBER OF CONTRACTED HOSPITALS : 2009 - 2015</t>
  </si>
  <si>
    <t xml:space="preserve"> ตาราง 5.6 การบริการฟื้นฟูสมรรถภาพคนงาน ปี 2552 - 2558   </t>
  </si>
  <si>
    <t>TABLE 5.6 INDUSTRIAL REHABILITATION SERVICES : 2009 - 2015</t>
  </si>
  <si>
    <t>ตาราง 5.7 การประสบอันตรายหรือเจ็บป่วยเนื่องจากการทำงาน จำแนกตามความรุนแรงและขนาดสถานประกอบการ (ในกองทุนเงินทดแทน) ปี 2552 - 2558</t>
  </si>
  <si>
    <t>TABLE 5.7  OCCUPATIONAL INJURIES OR DISEASES CLASSIFIED BY SEVERITY AND SIZE OF ENTERPRISES (COVERED BY  WCF) : 2009 - 2015</t>
  </si>
  <si>
    <t>ตาราง 5.8 การประสบอันตรายหรือเจ็บป่วยเนื่องจากการทำงาน จำแนกตามความรุนแรงและสาเหตุการประสบอันตราย (ในกองทุนเงินทดแทน) ปี 2552 - 2558</t>
  </si>
  <si>
    <t>TABLE 5.8  OCCUPATIONAL INJURIES OR DISEASES CLASSIFIED BY SEVERITY AND ITS NATURE (COVERED BY  WCF)  : 2009 - 2015</t>
  </si>
  <si>
    <t xml:space="preserve">ตาราง 5.9 (ก) จำนวนผู้ประกันตนในข่ายกองทุนประกันสังคมทั้งหมด จำแนกตามมาตรา 33 มาตรา 39 และมาตรา 40 ปี 2552 - 2558     </t>
  </si>
  <si>
    <t>TABLE 5.9 (A)   NUMBER OF INSURED PERSONS ARTICLE 33, ARTICLE 39 AND ARTICLE 40 : 2009 - 2015</t>
  </si>
  <si>
    <t>ตาราง 5.10 ข้อมูลเงินสมทบและประโยชน์ทดแทนกองทุนประกันสังคม ปี 2554 - 2558</t>
  </si>
  <si>
    <t xml:space="preserve">ตาราง 5.11 จำนวนผู้รับประโยชน์ทดแทนกรณีว่างงานเฉลี่ยต่อเดือน จำแนกตามประเภทกิจการ ปี 2554 - 2558  </t>
  </si>
  <si>
    <t>TABLE 5.11  NUMBER OF UTILIZATION FOR UNRMPLOYMENT BENEFIT CLASSIFIED BY BUSINESS TYPE : 2011 - 2015</t>
  </si>
  <si>
    <t>TABLE 5.10  Contribution information and social security benefits : 2011 - 2015</t>
  </si>
  <si>
    <t>Note :       1. According to Financial Statement</t>
  </si>
  <si>
    <t xml:space="preserve">               2. Contributions to  Social Security Fund of storage including 3 parties</t>
  </si>
  <si>
    <t xml:space="preserve">                   (government, employers and employees). </t>
  </si>
  <si>
    <t xml:space="preserve">               2. เงินสมทบที่จัดเก็บเข้ากองทุนประกันสังคม เป็นเงินสมทบที่จัดเก็บรวมทั้ง 3 ฝ่าย (รัฐบาล นายจ้าง </t>
  </si>
  <si>
    <t xml:space="preserve">                  และลูกจ้าง)</t>
  </si>
  <si>
    <t xml:space="preserve">        Social Security Fund        (Million Baht)</t>
  </si>
  <si>
    <t>ขนาดสถานประกอบการ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</si>
</sst>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28" x14ac:knownFonts="1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theme="1"/>
      <name val="Tahoma"/>
      <family val="2"/>
      <charset val="222"/>
      <scheme val="minor"/>
    </font>
    <font>
      <sz val="12"/>
      <name val="TH SarabunPSK"/>
      <family val="2"/>
    </font>
    <font>
      <sz val="10"/>
      <name val="Arial"/>
      <family val="2"/>
    </font>
    <font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5"/>
      <color theme="1"/>
      <name val="TH SarabunPSK"/>
      <family val="2"/>
    </font>
    <font>
      <sz val="15"/>
      <name val="TH SarabunPSK"/>
      <family val="2"/>
    </font>
    <font>
      <sz val="16"/>
      <color theme="1"/>
      <name val="Tahoma"/>
      <family val="2"/>
      <charset val="222"/>
      <scheme val="minor"/>
    </font>
    <font>
      <sz val="13"/>
      <name val="TH SarabunPSK"/>
      <family val="2"/>
    </font>
    <font>
      <sz val="14"/>
      <name val="TH SarabunPSK"/>
      <family val="2"/>
    </font>
    <font>
      <sz val="12"/>
      <color indexed="8"/>
      <name val="TH SarabunPSK"/>
      <family val="2"/>
    </font>
    <font>
      <sz val="12"/>
      <color indexed="12"/>
      <name val="TH SarabunPSK"/>
      <family val="2"/>
    </font>
    <font>
      <sz val="12"/>
      <color indexed="17"/>
      <name val="TH SarabunPSK"/>
      <family val="2"/>
    </font>
    <font>
      <sz val="12"/>
      <color indexed="14"/>
      <name val="TH SarabunPSK"/>
      <family val="2"/>
    </font>
    <font>
      <sz val="12"/>
      <color indexed="20"/>
      <name val="TH SarabunPSK"/>
      <family val="2"/>
    </font>
    <font>
      <sz val="14"/>
      <name val="Cordia New"/>
      <family val="2"/>
    </font>
    <font>
      <sz val="16"/>
      <color indexed="8"/>
      <name val="TH SarabunPSK"/>
      <family val="2"/>
    </font>
    <font>
      <sz val="14"/>
      <color theme="1"/>
      <name val="Tahoma"/>
      <family val="2"/>
      <charset val="222"/>
      <scheme val="minor"/>
    </font>
    <font>
      <b/>
      <sz val="16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/>
      <diagonal style="thin">
        <color auto="1"/>
      </diagonal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2">
    <xf numFmtId="0" fontId="0" fillId="0" borderId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horizontal="left"/>
    </xf>
    <xf numFmtId="0" fontId="13" fillId="0" borderId="0" xfId="0" applyFont="1"/>
    <xf numFmtId="0" fontId="13" fillId="0" borderId="12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3" fontId="13" fillId="0" borderId="1" xfId="0" applyNumberFormat="1" applyFont="1" applyBorder="1"/>
    <xf numFmtId="0" fontId="2" fillId="0" borderId="0" xfId="0" applyFont="1" applyAlignment="1">
      <alignment horizontal="left"/>
    </xf>
    <xf numFmtId="0" fontId="14" fillId="0" borderId="0" xfId="0" applyFont="1"/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/>
    <xf numFmtId="0" fontId="13" fillId="0" borderId="20" xfId="0" applyFont="1" applyBorder="1"/>
    <xf numFmtId="3" fontId="14" fillId="0" borderId="2" xfId="0" applyNumberFormat="1" applyFont="1" applyBorder="1"/>
    <xf numFmtId="3" fontId="14" fillId="0" borderId="20" xfId="0" applyNumberFormat="1" applyFont="1" applyBorder="1"/>
    <xf numFmtId="0" fontId="14" fillId="0" borderId="20" xfId="0" applyFont="1" applyBorder="1"/>
    <xf numFmtId="3" fontId="14" fillId="0" borderId="21" xfId="0" applyNumberFormat="1" applyFont="1" applyBorder="1"/>
    <xf numFmtId="3" fontId="14" fillId="0" borderId="12" xfId="0" applyNumberFormat="1" applyFont="1" applyBorder="1"/>
    <xf numFmtId="0" fontId="14" fillId="0" borderId="12" xfId="0" applyFont="1" applyBorder="1"/>
    <xf numFmtId="0" fontId="14" fillId="0" borderId="15" xfId="0" applyFont="1" applyBorder="1"/>
    <xf numFmtId="0" fontId="1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11" xfId="0" applyFont="1" applyBorder="1"/>
    <xf numFmtId="0" fontId="11" fillId="0" borderId="16" xfId="0" applyFont="1" applyBorder="1" applyAlignment="1">
      <alignment horizontal="center"/>
    </xf>
    <xf numFmtId="0" fontId="11" fillId="0" borderId="12" xfId="0" applyFont="1" applyBorder="1"/>
    <xf numFmtId="0" fontId="11" fillId="0" borderId="12" xfId="0" applyFont="1" applyBorder="1" applyAlignment="1">
      <alignment horizontal="center"/>
    </xf>
    <xf numFmtId="0" fontId="11" fillId="0" borderId="13" xfId="0" applyFont="1" applyBorder="1"/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12" xfId="0" applyFont="1" applyBorder="1"/>
    <xf numFmtId="0" fontId="15" fillId="0" borderId="0" xfId="0" applyFont="1"/>
    <xf numFmtId="0" fontId="11" fillId="0" borderId="0" xfId="0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0" fontId="11" fillId="0" borderId="16" xfId="0" applyFont="1" applyBorder="1" applyAlignment="1">
      <alignment horizontal="right"/>
    </xf>
    <xf numFmtId="0" fontId="11" fillId="0" borderId="12" xfId="0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0" fontId="11" fillId="0" borderId="13" xfId="0" applyFont="1" applyBorder="1" applyAlignment="1">
      <alignment horizontal="center"/>
    </xf>
    <xf numFmtId="0" fontId="11" fillId="0" borderId="13" xfId="0" applyFont="1" applyBorder="1" applyAlignment="1">
      <alignment horizontal="right"/>
    </xf>
    <xf numFmtId="3" fontId="11" fillId="0" borderId="13" xfId="0" applyNumberFormat="1" applyFont="1" applyBorder="1" applyAlignment="1">
      <alignment horizontal="right"/>
    </xf>
    <xf numFmtId="0" fontId="10" fillId="0" borderId="14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11" fillId="0" borderId="15" xfId="0" applyFont="1" applyBorder="1" applyAlignment="1">
      <alignment horizontal="center"/>
    </xf>
    <xf numFmtId="3" fontId="11" fillId="0" borderId="11" xfId="0" applyNumberFormat="1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41" fontId="10" fillId="0" borderId="12" xfId="0" applyNumberFormat="1" applyFont="1" applyBorder="1" applyAlignment="1">
      <alignment horizontal="right"/>
    </xf>
    <xf numFmtId="0" fontId="11" fillId="0" borderId="22" xfId="0" applyFont="1" applyBorder="1"/>
    <xf numFmtId="41" fontId="10" fillId="0" borderId="22" xfId="0" applyNumberFormat="1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0" fontId="11" fillId="0" borderId="15" xfId="0" applyFont="1" applyBorder="1"/>
    <xf numFmtId="41" fontId="10" fillId="0" borderId="0" xfId="0" applyNumberFormat="1" applyFont="1" applyBorder="1" applyAlignment="1">
      <alignment horizontal="right"/>
    </xf>
    <xf numFmtId="3" fontId="11" fillId="0" borderId="2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0" fontId="11" fillId="0" borderId="16" xfId="0" applyFont="1" applyBorder="1"/>
    <xf numFmtId="3" fontId="11" fillId="0" borderId="12" xfId="0" applyNumberFormat="1" applyFont="1" applyBorder="1"/>
    <xf numFmtId="3" fontId="11" fillId="0" borderId="13" xfId="0" applyNumberFormat="1" applyFont="1" applyBorder="1"/>
    <xf numFmtId="4" fontId="10" fillId="0" borderId="12" xfId="0" applyNumberFormat="1" applyFont="1" applyBorder="1" applyAlignment="1">
      <alignment horizontal="center"/>
    </xf>
    <xf numFmtId="0" fontId="13" fillId="0" borderId="0" xfId="0" applyFont="1" applyAlignment="1">
      <alignment horizontal="right" wrapText="1"/>
    </xf>
    <xf numFmtId="0" fontId="10" fillId="0" borderId="13" xfId="0" applyFont="1" applyBorder="1"/>
    <xf numFmtId="3" fontId="10" fillId="0" borderId="13" xfId="0" applyNumberFormat="1" applyFont="1" applyBorder="1"/>
    <xf numFmtId="3" fontId="2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16" fillId="0" borderId="0" xfId="0" applyFont="1"/>
    <xf numFmtId="3" fontId="16" fillId="0" borderId="0" xfId="0" applyNumberFormat="1" applyFont="1"/>
    <xf numFmtId="0" fontId="13" fillId="0" borderId="0" xfId="0" applyFont="1" applyAlignment="1">
      <alignment horizontal="left" indent="2"/>
    </xf>
    <xf numFmtId="0" fontId="19" fillId="0" borderId="0" xfId="0" applyFont="1"/>
    <xf numFmtId="0" fontId="20" fillId="0" borderId="0" xfId="0" applyFont="1"/>
    <xf numFmtId="0" fontId="4" fillId="0" borderId="0" xfId="0" applyFont="1"/>
    <xf numFmtId="0" fontId="21" fillId="0" borderId="0" xfId="0" applyFont="1"/>
    <xf numFmtId="0" fontId="22" fillId="0" borderId="0" xfId="0" applyFo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indent="7"/>
    </xf>
    <xf numFmtId="0" fontId="4" fillId="0" borderId="0" xfId="0" applyFont="1" applyBorder="1" applyAlignment="1">
      <alignment horizontal="centerContinuous"/>
    </xf>
    <xf numFmtId="0" fontId="17" fillId="0" borderId="0" xfId="0" applyFont="1" applyFill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Alignment="1"/>
    <xf numFmtId="0" fontId="24" fillId="0" borderId="0" xfId="0" applyFont="1" applyAlignment="1">
      <alignment horizontal="right"/>
    </xf>
    <xf numFmtId="0" fontId="10" fillId="0" borderId="12" xfId="0" applyFont="1" applyBorder="1" applyAlignment="1">
      <alignment horizontal="left"/>
    </xf>
    <xf numFmtId="0" fontId="13" fillId="0" borderId="0" xfId="0" applyFont="1" applyAlignment="1"/>
    <xf numFmtId="0" fontId="2" fillId="0" borderId="15" xfId="0" applyFont="1" applyBorder="1" applyAlignment="1">
      <alignment horizontal="center" wrapText="1"/>
    </xf>
    <xf numFmtId="0" fontId="10" fillId="0" borderId="11" xfId="0" applyFont="1" applyBorder="1"/>
    <xf numFmtId="3" fontId="17" fillId="0" borderId="0" xfId="0" applyNumberFormat="1" applyFont="1" applyBorder="1"/>
    <xf numFmtId="0" fontId="25" fillId="0" borderId="0" xfId="0" applyFont="1"/>
    <xf numFmtId="0" fontId="2" fillId="0" borderId="0" xfId="0" applyFont="1" applyAlignment="1">
      <alignment horizontal="left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3" fillId="0" borderId="11" xfId="0" applyFont="1" applyBorder="1" applyAlignment="1">
      <alignment horizontal="center"/>
    </xf>
    <xf numFmtId="3" fontId="13" fillId="0" borderId="11" xfId="0" applyNumberFormat="1" applyFont="1" applyBorder="1"/>
    <xf numFmtId="3" fontId="13" fillId="0" borderId="12" xfId="0" applyNumberFormat="1" applyFont="1" applyBorder="1"/>
    <xf numFmtId="0" fontId="13" fillId="0" borderId="13" xfId="0" applyFont="1" applyBorder="1"/>
    <xf numFmtId="3" fontId="13" fillId="0" borderId="13" xfId="0" applyNumberFormat="1" applyFont="1" applyBorder="1"/>
    <xf numFmtId="0" fontId="11" fillId="0" borderId="0" xfId="0" applyFont="1" applyAlignment="1">
      <alignment horizontal="right" wrapText="1"/>
    </xf>
    <xf numFmtId="3" fontId="2" fillId="0" borderId="1" xfId="0" applyNumberFormat="1" applyFont="1" applyBorder="1"/>
    <xf numFmtId="0" fontId="11" fillId="0" borderId="11" xfId="0" applyFont="1" applyBorder="1" applyAlignment="1">
      <alignment horizontal="center"/>
    </xf>
    <xf numFmtId="0" fontId="10" fillId="0" borderId="23" xfId="0" applyFont="1" applyBorder="1"/>
    <xf numFmtId="0" fontId="10" fillId="0" borderId="24" xfId="0" applyFont="1" applyBorder="1"/>
    <xf numFmtId="3" fontId="11" fillId="0" borderId="11" xfId="0" applyNumberFormat="1" applyFont="1" applyBorder="1"/>
    <xf numFmtId="4" fontId="10" fillId="0" borderId="11" xfId="0" applyNumberFormat="1" applyFont="1" applyBorder="1" applyAlignment="1">
      <alignment horizontal="center"/>
    </xf>
    <xf numFmtId="187" fontId="11" fillId="0" borderId="11" xfId="11" applyNumberFormat="1" applyFont="1" applyBorder="1"/>
    <xf numFmtId="187" fontId="11" fillId="0" borderId="12" xfId="11" applyNumberFormat="1" applyFont="1" applyBorder="1"/>
    <xf numFmtId="0" fontId="11" fillId="0" borderId="15" xfId="0" applyFont="1" applyBorder="1" applyAlignment="1">
      <alignment horizontal="center" vertical="center"/>
    </xf>
    <xf numFmtId="0" fontId="12" fillId="0" borderId="0" xfId="0" applyFont="1"/>
    <xf numFmtId="0" fontId="12" fillId="0" borderId="1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87" fontId="11" fillId="0" borderId="14" xfId="11" applyNumberFormat="1" applyFont="1" applyBorder="1"/>
    <xf numFmtId="3" fontId="11" fillId="0" borderId="14" xfId="0" applyNumberFormat="1" applyFont="1" applyBorder="1"/>
    <xf numFmtId="0" fontId="11" fillId="0" borderId="22" xfId="0" applyFont="1" applyBorder="1" applyAlignment="1">
      <alignment horizontal="center"/>
    </xf>
    <xf numFmtId="3" fontId="11" fillId="0" borderId="22" xfId="0" applyNumberFormat="1" applyFont="1" applyBorder="1"/>
    <xf numFmtId="3" fontId="2" fillId="0" borderId="15" xfId="0" applyNumberFormat="1" applyFont="1" applyBorder="1"/>
    <xf numFmtId="3" fontId="11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3" fontId="13" fillId="0" borderId="0" xfId="0" applyNumberFormat="1" applyFont="1"/>
    <xf numFmtId="41" fontId="11" fillId="0" borderId="0" xfId="0" applyNumberFormat="1" applyFont="1"/>
    <xf numFmtId="2" fontId="11" fillId="0" borderId="0" xfId="0" applyNumberFormat="1" applyFont="1"/>
    <xf numFmtId="2" fontId="15" fillId="0" borderId="0" xfId="0" applyNumberFormat="1" applyFont="1"/>
    <xf numFmtId="41" fontId="9" fillId="0" borderId="0" xfId="0" applyNumberFormat="1" applyFont="1" applyBorder="1" applyAlignment="1"/>
    <xf numFmtId="3" fontId="15" fillId="0" borderId="0" xfId="0" applyNumberFormat="1" applyFont="1"/>
    <xf numFmtId="43" fontId="10" fillId="0" borderId="15" xfId="11" applyFont="1" applyBorder="1" applyAlignment="1">
      <alignment horizontal="right"/>
    </xf>
    <xf numFmtId="0" fontId="11" fillId="0" borderId="0" xfId="0" applyFont="1" applyAlignment="1"/>
    <xf numFmtId="3" fontId="14" fillId="0" borderId="25" xfId="0" applyNumberFormat="1" applyFont="1" applyBorder="1"/>
    <xf numFmtId="3" fontId="14" fillId="0" borderId="13" xfId="0" applyNumberFormat="1" applyFont="1" applyBorder="1"/>
    <xf numFmtId="0" fontId="11" fillId="0" borderId="16" xfId="0" applyFont="1" applyBorder="1" applyAlignment="1">
      <alignment wrapText="1"/>
    </xf>
    <xf numFmtId="3" fontId="13" fillId="0" borderId="12" xfId="0" quotePrefix="1" applyNumberFormat="1" applyFont="1" applyBorder="1" applyAlignment="1">
      <alignment horizontal="right"/>
    </xf>
    <xf numFmtId="3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187" fontId="13" fillId="0" borderId="14" xfId="11" applyNumberFormat="1" applyFont="1" applyBorder="1" applyAlignment="1">
      <alignment horizontal="center"/>
    </xf>
    <xf numFmtId="187" fontId="13" fillId="0" borderId="14" xfId="11" applyNumberFormat="1" applyFont="1" applyBorder="1"/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187" fontId="11" fillId="0" borderId="22" xfId="11" applyNumberFormat="1" applyFont="1" applyBorder="1"/>
    <xf numFmtId="187" fontId="11" fillId="0" borderId="20" xfId="11" applyNumberFormat="1" applyFont="1" applyBorder="1"/>
    <xf numFmtId="4" fontId="10" fillId="0" borderId="22" xfId="0" applyNumberFormat="1" applyFont="1" applyBorder="1" applyAlignment="1">
      <alignment horizontal="center"/>
    </xf>
    <xf numFmtId="187" fontId="11" fillId="0" borderId="1" xfId="11" applyNumberFormat="1" applyFont="1" applyBorder="1"/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10" fillId="0" borderId="1" xfId="0" applyFont="1" applyBorder="1"/>
    <xf numFmtId="187" fontId="11" fillId="0" borderId="1" xfId="11" applyNumberFormat="1" applyFont="1" applyBorder="1" applyAlignment="1">
      <alignment horizontal="center"/>
    </xf>
    <xf numFmtId="0" fontId="10" fillId="0" borderId="3" xfId="0" applyFont="1" applyBorder="1"/>
    <xf numFmtId="0" fontId="10" fillId="0" borderId="26" xfId="0" applyFont="1" applyBorder="1"/>
    <xf numFmtId="2" fontId="10" fillId="0" borderId="26" xfId="0" applyNumberFormat="1" applyFont="1" applyBorder="1"/>
    <xf numFmtId="0" fontId="10" fillId="0" borderId="27" xfId="0" applyFont="1" applyBorder="1"/>
    <xf numFmtId="0" fontId="10" fillId="0" borderId="28" xfId="0" applyFont="1" applyBorder="1"/>
    <xf numFmtId="0" fontId="11" fillId="0" borderId="10" xfId="0" applyFont="1" applyBorder="1" applyAlignment="1">
      <alignment horizontal="center"/>
    </xf>
    <xf numFmtId="0" fontId="15" fillId="0" borderId="0" xfId="0" applyFont="1" applyBorder="1"/>
    <xf numFmtId="3" fontId="10" fillId="0" borderId="1" xfId="0" applyNumberFormat="1" applyFont="1" applyBorder="1"/>
    <xf numFmtId="3" fontId="11" fillId="0" borderId="1" xfId="0" applyNumberFormat="1" applyFont="1" applyBorder="1"/>
    <xf numFmtId="3" fontId="9" fillId="0" borderId="0" xfId="0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11" fillId="0" borderId="16" xfId="0" applyNumberFormat="1" applyFont="1" applyBorder="1" applyAlignment="1">
      <alignment wrapText="1"/>
    </xf>
    <xf numFmtId="3" fontId="11" fillId="0" borderId="16" xfId="0" applyNumberFormat="1" applyFont="1" applyBorder="1"/>
    <xf numFmtId="0" fontId="11" fillId="0" borderId="1" xfId="0" applyFont="1" applyBorder="1"/>
    <xf numFmtId="1" fontId="10" fillId="0" borderId="1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right"/>
    </xf>
    <xf numFmtId="3" fontId="11" fillId="0" borderId="15" xfId="0" applyNumberFormat="1" applyFont="1" applyBorder="1" applyAlignment="1">
      <alignment horizontal="right"/>
    </xf>
    <xf numFmtId="3" fontId="13" fillId="0" borderId="14" xfId="0" applyNumberFormat="1" applyFont="1" applyBorder="1"/>
    <xf numFmtId="3" fontId="13" fillId="0" borderId="16" xfId="0" applyNumberFormat="1" applyFont="1" applyBorder="1"/>
    <xf numFmtId="187" fontId="13" fillId="0" borderId="14" xfId="11" applyNumberFormat="1" applyFont="1" applyBorder="1" applyAlignment="1">
      <alignment horizontal="right"/>
    </xf>
    <xf numFmtId="41" fontId="10" fillId="0" borderId="13" xfId="0" applyNumberFormat="1" applyFont="1" applyBorder="1" applyAlignment="1">
      <alignment horizontal="right"/>
    </xf>
    <xf numFmtId="0" fontId="10" fillId="0" borderId="0" xfId="0" applyFont="1" applyBorder="1"/>
    <xf numFmtId="0" fontId="1" fillId="0" borderId="0" xfId="0" applyFont="1" applyAlignment="1">
      <alignment horizontal="left"/>
    </xf>
    <xf numFmtId="3" fontId="17" fillId="0" borderId="0" xfId="0" applyNumberFormat="1" applyFont="1" applyBorder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3" fontId="11" fillId="0" borderId="20" xfId="0" applyNumberFormat="1" applyFont="1" applyBorder="1"/>
    <xf numFmtId="3" fontId="11" fillId="0" borderId="15" xfId="0" applyNumberFormat="1" applyFont="1" applyBorder="1"/>
    <xf numFmtId="3" fontId="14" fillId="0" borderId="6" xfId="0" applyNumberFormat="1" applyFont="1" applyBorder="1"/>
    <xf numFmtId="3" fontId="14" fillId="0" borderId="15" xfId="0" applyNumberFormat="1" applyFont="1" applyBorder="1"/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4" xfId="0" applyFont="1" applyBorder="1"/>
    <xf numFmtId="0" fontId="11" fillId="0" borderId="15" xfId="0" applyFont="1" applyBorder="1" applyAlignment="1">
      <alignment horizontal="right"/>
    </xf>
    <xf numFmtId="0" fontId="10" fillId="0" borderId="15" xfId="0" applyFont="1" applyBorder="1" applyAlignment="1">
      <alignment horizontal="center"/>
    </xf>
    <xf numFmtId="0" fontId="11" fillId="0" borderId="16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11" fillId="0" borderId="15" xfId="0" applyNumberFormat="1" applyFont="1" applyBorder="1" applyAlignment="1">
      <alignment horizontal="right"/>
    </xf>
    <xf numFmtId="0" fontId="10" fillId="0" borderId="15" xfId="0" applyFont="1" applyBorder="1"/>
    <xf numFmtId="3" fontId="10" fillId="0" borderId="15" xfId="0" applyNumberFormat="1" applyFont="1" applyBorder="1"/>
    <xf numFmtId="3" fontId="11" fillId="0" borderId="15" xfId="0" applyNumberFormat="1" applyFont="1" applyBorder="1" applyAlignment="1">
      <alignment horizontal="center"/>
    </xf>
    <xf numFmtId="0" fontId="11" fillId="0" borderId="0" xfId="0" applyFont="1" applyBorder="1"/>
    <xf numFmtId="3" fontId="11" fillId="0" borderId="0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/>
    </xf>
    <xf numFmtId="187" fontId="11" fillId="0" borderId="0" xfId="11" applyNumberFormat="1" applyFont="1" applyBorder="1"/>
    <xf numFmtId="0" fontId="10" fillId="0" borderId="0" xfId="0" applyFont="1" applyBorder="1" applyAlignment="1"/>
    <xf numFmtId="1" fontId="10" fillId="0" borderId="0" xfId="0" applyNumberFormat="1" applyFont="1" applyBorder="1" applyAlignment="1">
      <alignment horizontal="center"/>
    </xf>
    <xf numFmtId="0" fontId="15" fillId="0" borderId="0" xfId="0" applyFont="1" applyAlignment="1"/>
    <xf numFmtId="3" fontId="9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top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2" fillId="0" borderId="8" xfId="0" applyFont="1" applyBorder="1" applyAlignment="1">
      <alignment horizontal="center" wrapText="1"/>
    </xf>
  </cellXfs>
  <cellStyles count="12">
    <cellStyle name="Comma" xfId="11" builtinId="3"/>
    <cellStyle name="Comma 2" xfId="2"/>
    <cellStyle name="Comma 3" xfId="4"/>
    <cellStyle name="Comma 4" xfId="6"/>
    <cellStyle name="Comma 5" xfId="8"/>
    <cellStyle name="Comma 6" xfId="10"/>
    <cellStyle name="Normal" xfId="0" builtinId="0"/>
    <cellStyle name="Normal 2" xfId="1"/>
    <cellStyle name="Normal 3" xfId="3"/>
    <cellStyle name="Normal 4" xfId="5"/>
    <cellStyle name="Normal 5" xfId="7"/>
    <cellStyle name="Normal 6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320039</xdr:colOff>
      <xdr:row>3</xdr:row>
      <xdr:rowOff>38100</xdr:rowOff>
    </xdr:from>
    <xdr:to>
      <xdr:col>1</xdr:col>
      <xdr:colOff>66674</xdr:colOff>
      <xdr:row>4</xdr:row>
      <xdr:rowOff>0</xdr:rowOff>
    </xdr:to>
    <xdr:sp macro="" textlink="">
      <xdr:nvSpPr>
        <xdr:cNvPr id="3" name="TextBox 2"/>
        <xdr:cNvSpPr txBox="1"/>
      </xdr:nvSpPr>
      <xdr:spPr>
        <a:xfrm>
          <a:off x="320039" y="438150"/>
          <a:ext cx="546735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200" b="1">
              <a:latin typeface="TH SarabunPSK" pitchFamily="34" charset="-34"/>
              <a:cs typeface="TH SarabunPSK" pitchFamily="34" charset="-34"/>
            </a:rPr>
            <a:t>ภูมิภาค</a:t>
          </a:r>
          <a:r>
            <a:rPr lang="en-US" sz="1200" b="1">
              <a:latin typeface="TH SarabunPSK" pitchFamily="34" charset="-34"/>
              <a:cs typeface="TH SarabunPSK" pitchFamily="34" charset="-34"/>
            </a:rPr>
            <a:t> Region</a:t>
          </a:r>
          <a:endParaRPr lang="th-TH" sz="12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  <xdr:twoCellAnchor>
    <xdr:from>
      <xdr:col>0</xdr:col>
      <xdr:colOff>866</xdr:colOff>
      <xdr:row>4</xdr:row>
      <xdr:rowOff>80529</xdr:rowOff>
    </xdr:from>
    <xdr:to>
      <xdr:col>0</xdr:col>
      <xdr:colOff>743816</xdr:colOff>
      <xdr:row>6</xdr:row>
      <xdr:rowOff>51954</xdr:rowOff>
    </xdr:to>
    <xdr:sp macro="" textlink="">
      <xdr:nvSpPr>
        <xdr:cNvPr id="5" name="TextBox 4"/>
        <xdr:cNvSpPr txBox="1"/>
      </xdr:nvSpPr>
      <xdr:spPr>
        <a:xfrm>
          <a:off x="866" y="981074"/>
          <a:ext cx="742950" cy="464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200" b="1">
              <a:latin typeface="TH SarabunPSK" pitchFamily="34" charset="-34"/>
              <a:cs typeface="TH SarabunPSK" pitchFamily="34" charset="-34"/>
            </a:rPr>
            <a:t>ขนาดสปก.</a:t>
          </a:r>
          <a:r>
            <a:rPr lang="en-US" sz="1200" b="1">
              <a:latin typeface="TH SarabunPSK" pitchFamily="34" charset="-34"/>
              <a:cs typeface="TH SarabunPSK" pitchFamily="34" charset="-34"/>
            </a:rPr>
            <a:t> Size</a:t>
          </a:r>
          <a:r>
            <a:rPr lang="en-US" sz="1200" b="1" baseline="0">
              <a:latin typeface="TH SarabunPSK" pitchFamily="34" charset="-34"/>
              <a:cs typeface="TH SarabunPSK" pitchFamily="34" charset="-34"/>
            </a:rPr>
            <a:t> of Ent.</a:t>
          </a:r>
          <a:endParaRPr lang="th-TH" sz="1200" b="1">
            <a:latin typeface="TH SarabunPSK" pitchFamily="34" charset="-34"/>
            <a:cs typeface="TH SarabunPSK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sz="1200" b="0">
            <a:latin typeface="TH SarabunPSK" pitchFamily="34" charset="-34"/>
            <a:cs typeface="TH SarabunPSK" pitchFamily="34" charset="-34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4.25" x14ac:dyDescent="0.2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H32"/>
  <sheetViews>
    <sheetView zoomScale="90" zoomScaleNormal="90" workbookViewId="0">
      <selection activeCell="J3" sqref="J3"/>
    </sheetView>
  </sheetViews>
  <sheetFormatPr defaultColWidth="9.125" defaultRowHeight="19.5" x14ac:dyDescent="0.25"/>
  <cols>
    <col min="1" max="1" width="22.75" style="38" customWidth="1"/>
    <col min="2" max="2" width="15.25" style="38" customWidth="1"/>
    <col min="3" max="3" width="16.125" style="38" customWidth="1"/>
    <col min="4" max="4" width="14.375" style="38" customWidth="1"/>
    <col min="5" max="5" width="15.25" style="38" customWidth="1"/>
    <col min="6" max="6" width="18.375" style="38" customWidth="1"/>
    <col min="7" max="16384" width="9.125" style="38"/>
  </cols>
  <sheetData>
    <row r="1" spans="1:8" ht="21" x14ac:dyDescent="0.35">
      <c r="A1" s="208" t="s">
        <v>303</v>
      </c>
      <c r="B1" s="208"/>
      <c r="C1" s="208"/>
      <c r="D1" s="208"/>
      <c r="E1" s="208"/>
      <c r="F1" s="208"/>
      <c r="G1" s="208"/>
      <c r="H1" s="208"/>
    </row>
    <row r="2" spans="1:8" s="4" customFormat="1" ht="21" x14ac:dyDescent="0.35">
      <c r="A2" s="225" t="s">
        <v>304</v>
      </c>
      <c r="B2" s="225"/>
      <c r="C2" s="225"/>
      <c r="D2" s="225"/>
      <c r="E2" s="225"/>
      <c r="F2" s="225"/>
    </row>
    <row r="3" spans="1:8" ht="21" x14ac:dyDescent="0.35">
      <c r="A3" s="244"/>
      <c r="B3" s="244"/>
      <c r="C3" s="244"/>
      <c r="D3" s="2"/>
      <c r="E3" s="2"/>
      <c r="F3" s="3"/>
      <c r="G3" s="3"/>
      <c r="H3" s="3"/>
    </row>
    <row r="4" spans="1:8" ht="40.5" customHeight="1" x14ac:dyDescent="0.35">
      <c r="A4" s="6"/>
      <c r="B4" s="6"/>
      <c r="C4" s="6"/>
      <c r="D4" s="6"/>
      <c r="E4" s="62"/>
      <c r="F4" s="67" t="s">
        <v>180</v>
      </c>
    </row>
    <row r="5" spans="1:8" ht="24.75" customHeight="1" x14ac:dyDescent="0.25">
      <c r="A5" s="242" t="s">
        <v>65</v>
      </c>
      <c r="B5" s="209" t="s">
        <v>231</v>
      </c>
      <c r="C5" s="209" t="s">
        <v>232</v>
      </c>
      <c r="D5" s="209" t="s">
        <v>233</v>
      </c>
      <c r="E5" s="209" t="s">
        <v>135</v>
      </c>
      <c r="F5" s="209" t="s">
        <v>225</v>
      </c>
    </row>
    <row r="6" spans="1:8" ht="20.25" customHeight="1" x14ac:dyDescent="0.25">
      <c r="A6" s="243"/>
      <c r="B6" s="210"/>
      <c r="C6" s="210"/>
      <c r="D6" s="210"/>
      <c r="E6" s="235"/>
      <c r="F6" s="235"/>
    </row>
    <row r="7" spans="1:8" ht="21" x14ac:dyDescent="0.35">
      <c r="A7" s="26">
        <v>2558</v>
      </c>
      <c r="B7" s="106"/>
      <c r="C7" s="106"/>
      <c r="D7" s="106"/>
      <c r="E7" s="106"/>
      <c r="F7" s="26">
        <v>2015</v>
      </c>
    </row>
    <row r="8" spans="1:8" ht="21" x14ac:dyDescent="0.35">
      <c r="A8" s="107" t="s">
        <v>53</v>
      </c>
      <c r="B8" s="112">
        <v>10004515</v>
      </c>
      <c r="C8" s="112">
        <v>1130980</v>
      </c>
      <c r="D8" s="112">
        <v>2505092</v>
      </c>
      <c r="E8" s="119">
        <f>SUM(B8:D8)</f>
        <v>13640587</v>
      </c>
      <c r="F8" s="111" t="s">
        <v>168</v>
      </c>
    </row>
    <row r="9" spans="1:8" ht="21" x14ac:dyDescent="0.35">
      <c r="A9" s="30" t="s">
        <v>54</v>
      </c>
      <c r="B9" s="113">
        <v>10057328</v>
      </c>
      <c r="C9" s="113">
        <v>1136210</v>
      </c>
      <c r="D9" s="113">
        <v>2524806</v>
      </c>
      <c r="E9" s="113">
        <f t="shared" ref="E9:E19" si="0">SUM(B9:D9)</f>
        <v>13718344</v>
      </c>
      <c r="F9" s="66" t="s">
        <v>169</v>
      </c>
    </row>
    <row r="10" spans="1:8" ht="21" x14ac:dyDescent="0.35">
      <c r="A10" s="30" t="s">
        <v>55</v>
      </c>
      <c r="B10" s="113">
        <v>10074677</v>
      </c>
      <c r="C10" s="113">
        <v>1143657</v>
      </c>
      <c r="D10" s="113">
        <v>2537307</v>
      </c>
      <c r="E10" s="113">
        <f t="shared" si="0"/>
        <v>13755641</v>
      </c>
      <c r="F10" s="66" t="s">
        <v>170</v>
      </c>
    </row>
    <row r="11" spans="1:8" ht="21" x14ac:dyDescent="0.35">
      <c r="A11" s="30" t="s">
        <v>56</v>
      </c>
      <c r="B11" s="113">
        <v>10058715</v>
      </c>
      <c r="C11" s="113">
        <v>1145196</v>
      </c>
      <c r="D11" s="113">
        <v>2544578</v>
      </c>
      <c r="E11" s="113">
        <f t="shared" si="0"/>
        <v>13748489</v>
      </c>
      <c r="F11" s="66" t="s">
        <v>171</v>
      </c>
    </row>
    <row r="12" spans="1:8" ht="21" x14ac:dyDescent="0.35">
      <c r="A12" s="30" t="s">
        <v>57</v>
      </c>
      <c r="B12" s="113">
        <v>10066532</v>
      </c>
      <c r="C12" s="113">
        <v>1148205</v>
      </c>
      <c r="D12" s="113">
        <v>2552614</v>
      </c>
      <c r="E12" s="113">
        <f t="shared" si="0"/>
        <v>13767351</v>
      </c>
      <c r="F12" s="66" t="s">
        <v>172</v>
      </c>
    </row>
    <row r="13" spans="1:8" ht="21" x14ac:dyDescent="0.35">
      <c r="A13" s="30" t="s">
        <v>58</v>
      </c>
      <c r="B13" s="113">
        <v>10118561</v>
      </c>
      <c r="C13" s="113">
        <v>1159563</v>
      </c>
      <c r="D13" s="113">
        <v>2560945</v>
      </c>
      <c r="E13" s="113">
        <f t="shared" si="0"/>
        <v>13839069</v>
      </c>
      <c r="F13" s="66" t="s">
        <v>173</v>
      </c>
    </row>
    <row r="14" spans="1:8" ht="21" x14ac:dyDescent="0.35">
      <c r="A14" s="30" t="s">
        <v>59</v>
      </c>
      <c r="B14" s="113">
        <v>10176391</v>
      </c>
      <c r="C14" s="113">
        <v>1164841</v>
      </c>
      <c r="D14" s="113">
        <v>2566554</v>
      </c>
      <c r="E14" s="113">
        <f t="shared" si="0"/>
        <v>13907786</v>
      </c>
      <c r="F14" s="66" t="s">
        <v>174</v>
      </c>
    </row>
    <row r="15" spans="1:8" ht="21" x14ac:dyDescent="0.35">
      <c r="A15" s="30" t="s">
        <v>60</v>
      </c>
      <c r="B15" s="113">
        <v>10188797</v>
      </c>
      <c r="C15" s="113">
        <v>1171479</v>
      </c>
      <c r="D15" s="113">
        <v>2550221</v>
      </c>
      <c r="E15" s="113">
        <f t="shared" si="0"/>
        <v>13910497</v>
      </c>
      <c r="F15" s="66" t="s">
        <v>175</v>
      </c>
    </row>
    <row r="16" spans="1:8" ht="21" x14ac:dyDescent="0.35">
      <c r="A16" s="30" t="s">
        <v>61</v>
      </c>
      <c r="B16" s="113">
        <v>10234349</v>
      </c>
      <c r="C16" s="113">
        <v>1179202</v>
      </c>
      <c r="D16" s="113">
        <v>2486948</v>
      </c>
      <c r="E16" s="113">
        <f t="shared" si="0"/>
        <v>13900499</v>
      </c>
      <c r="F16" s="66" t="s">
        <v>176</v>
      </c>
    </row>
    <row r="17" spans="1:6" ht="21" x14ac:dyDescent="0.35">
      <c r="A17" s="30" t="s">
        <v>62</v>
      </c>
      <c r="B17" s="113">
        <v>10266653</v>
      </c>
      <c r="C17" s="113">
        <v>1186599</v>
      </c>
      <c r="D17" s="113">
        <v>2215472</v>
      </c>
      <c r="E17" s="113">
        <f t="shared" si="0"/>
        <v>13668724</v>
      </c>
      <c r="F17" s="66" t="s">
        <v>177</v>
      </c>
    </row>
    <row r="18" spans="1:6" ht="21" x14ac:dyDescent="0.35">
      <c r="A18" s="30" t="s">
        <v>63</v>
      </c>
      <c r="B18" s="113">
        <v>10363495</v>
      </c>
      <c r="C18" s="113">
        <v>1191129</v>
      </c>
      <c r="D18" s="113">
        <v>2213658</v>
      </c>
      <c r="E18" s="113">
        <f t="shared" si="0"/>
        <v>13768282</v>
      </c>
      <c r="F18" s="66" t="s">
        <v>178</v>
      </c>
    </row>
    <row r="19" spans="1:6" ht="21" x14ac:dyDescent="0.35">
      <c r="A19" s="121" t="s">
        <v>64</v>
      </c>
      <c r="B19" s="145">
        <v>10391761</v>
      </c>
      <c r="C19" s="145">
        <v>1196762</v>
      </c>
      <c r="D19" s="145">
        <v>2200667</v>
      </c>
      <c r="E19" s="146">
        <f t="shared" si="0"/>
        <v>13789190</v>
      </c>
      <c r="F19" s="147" t="s">
        <v>179</v>
      </c>
    </row>
    <row r="20" spans="1:6" ht="21" x14ac:dyDescent="0.35">
      <c r="A20" s="25" t="s">
        <v>0</v>
      </c>
      <c r="B20" s="148"/>
      <c r="C20" s="148"/>
      <c r="D20" s="148"/>
      <c r="E20" s="148"/>
      <c r="F20" s="194" t="s">
        <v>209</v>
      </c>
    </row>
    <row r="21" spans="1:6" ht="21" x14ac:dyDescent="0.35">
      <c r="A21" s="25">
        <v>2557</v>
      </c>
      <c r="B21" s="148">
        <v>10029777</v>
      </c>
      <c r="C21" s="148">
        <v>1124765</v>
      </c>
      <c r="D21" s="148">
        <v>2471116</v>
      </c>
      <c r="E21" s="148">
        <f>SUM(B21:D21)</f>
        <v>13625658</v>
      </c>
      <c r="F21" s="168">
        <v>2014</v>
      </c>
    </row>
    <row r="22" spans="1:6" ht="21" x14ac:dyDescent="0.35">
      <c r="A22" s="25">
        <v>2556</v>
      </c>
      <c r="B22" s="148">
        <v>9781101</v>
      </c>
      <c r="C22" s="148">
        <v>1074223</v>
      </c>
      <c r="D22" s="148">
        <v>1578088</v>
      </c>
      <c r="E22" s="148">
        <f>SUM(B22:D22)</f>
        <v>12433412</v>
      </c>
      <c r="F22" s="168">
        <v>2013</v>
      </c>
    </row>
    <row r="23" spans="1:6" ht="21" x14ac:dyDescent="0.35">
      <c r="A23" s="25">
        <v>2555</v>
      </c>
      <c r="B23" s="148">
        <v>9425478</v>
      </c>
      <c r="C23" s="148">
        <v>984758</v>
      </c>
      <c r="D23" s="148">
        <v>1301780</v>
      </c>
      <c r="E23" s="148">
        <v>11712016</v>
      </c>
      <c r="F23" s="168">
        <v>2012</v>
      </c>
    </row>
    <row r="24" spans="1:6" ht="21" x14ac:dyDescent="0.35">
      <c r="A24" s="25">
        <v>2554</v>
      </c>
      <c r="B24" s="148">
        <v>9054535</v>
      </c>
      <c r="C24" s="148">
        <v>855412</v>
      </c>
      <c r="D24" s="148">
        <v>590046</v>
      </c>
      <c r="E24" s="148">
        <v>10499993</v>
      </c>
      <c r="F24" s="168">
        <v>2011</v>
      </c>
    </row>
    <row r="25" spans="1:6" ht="21" x14ac:dyDescent="0.35">
      <c r="A25" s="25">
        <v>2553</v>
      </c>
      <c r="B25" s="148">
        <v>8955744</v>
      </c>
      <c r="C25" s="148">
        <v>747005</v>
      </c>
      <c r="D25" s="148">
        <v>84</v>
      </c>
      <c r="E25" s="148">
        <v>9702833</v>
      </c>
      <c r="F25" s="168">
        <v>2010</v>
      </c>
    </row>
    <row r="26" spans="1:6" ht="21" x14ac:dyDescent="0.35">
      <c r="A26" s="25">
        <v>2552</v>
      </c>
      <c r="B26" s="148">
        <v>8680359</v>
      </c>
      <c r="C26" s="148">
        <v>679700</v>
      </c>
      <c r="D26" s="148">
        <v>60</v>
      </c>
      <c r="E26" s="148">
        <v>9360119</v>
      </c>
      <c r="F26" s="168">
        <v>2009</v>
      </c>
    </row>
    <row r="27" spans="1:6" ht="21" x14ac:dyDescent="0.35">
      <c r="A27" s="6" t="s">
        <v>269</v>
      </c>
      <c r="B27" s="6"/>
      <c r="C27" s="6"/>
      <c r="D27" s="203"/>
      <c r="E27" s="203"/>
      <c r="F27" s="205"/>
    </row>
    <row r="28" spans="1:6" ht="21" x14ac:dyDescent="0.35">
      <c r="A28" s="4" t="s">
        <v>270</v>
      </c>
      <c r="D28" s="203"/>
      <c r="E28" s="203"/>
      <c r="F28" s="205"/>
    </row>
    <row r="29" spans="1:6" ht="21" x14ac:dyDescent="0.35">
      <c r="A29" s="1" t="s">
        <v>282</v>
      </c>
      <c r="B29" s="1"/>
      <c r="C29" s="1"/>
      <c r="D29" s="204"/>
      <c r="E29" s="204"/>
      <c r="F29" s="204"/>
    </row>
    <row r="30" spans="1:6" ht="21" x14ac:dyDescent="0.35">
      <c r="A30" s="92" t="s">
        <v>281</v>
      </c>
      <c r="B30" s="93"/>
      <c r="C30"/>
      <c r="D30" s="6"/>
      <c r="E30" s="6"/>
    </row>
    <row r="31" spans="1:6" ht="21" x14ac:dyDescent="0.35">
      <c r="A31" s="6"/>
      <c r="B31" s="6"/>
      <c r="C31" s="6"/>
      <c r="D31" s="6"/>
      <c r="E31" s="6"/>
    </row>
    <row r="32" spans="1:6" ht="21" x14ac:dyDescent="0.35">
      <c r="A32" s="4"/>
    </row>
  </sheetData>
  <mergeCells count="9">
    <mergeCell ref="A1:H1"/>
    <mergeCell ref="A5:A6"/>
    <mergeCell ref="B5:B6"/>
    <mergeCell ref="C5:C6"/>
    <mergeCell ref="D5:D6"/>
    <mergeCell ref="E5:E6"/>
    <mergeCell ref="A3:C3"/>
    <mergeCell ref="F5:F6"/>
    <mergeCell ref="A2:F2"/>
  </mergeCells>
  <pageMargins left="0.46" right="0.19685039370078741" top="0.75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L20"/>
  <sheetViews>
    <sheetView workbookViewId="0"/>
  </sheetViews>
  <sheetFormatPr defaultColWidth="9.125" defaultRowHeight="19.5" x14ac:dyDescent="0.25"/>
  <cols>
    <col min="1" max="4" width="16.75" style="38" customWidth="1"/>
    <col min="5" max="5" width="17.375" style="38" customWidth="1"/>
    <col min="6" max="16384" width="9.125" style="38"/>
  </cols>
  <sheetData>
    <row r="1" spans="1:12" ht="21" x14ac:dyDescent="0.35">
      <c r="A1" s="86" t="s">
        <v>267</v>
      </c>
      <c r="B1" s="86"/>
      <c r="C1" s="86"/>
      <c r="D1" s="86"/>
      <c r="E1" s="86"/>
      <c r="F1" s="86"/>
      <c r="G1" s="86"/>
    </row>
    <row r="2" spans="1:12" ht="21" x14ac:dyDescent="0.35">
      <c r="A2" s="208" t="s">
        <v>268</v>
      </c>
      <c r="B2" s="208"/>
      <c r="C2" s="208"/>
      <c r="D2" s="208"/>
      <c r="E2" s="208"/>
      <c r="F2" s="3"/>
      <c r="G2" s="3"/>
    </row>
    <row r="3" spans="1:12" ht="37.5" customHeight="1" x14ac:dyDescent="0.35">
      <c r="A3" s="6"/>
      <c r="B3" s="6"/>
      <c r="C3" s="6"/>
      <c r="D3" s="67"/>
      <c r="E3" s="67" t="s">
        <v>180</v>
      </c>
    </row>
    <row r="4" spans="1:12" ht="42" x14ac:dyDescent="0.35">
      <c r="A4" s="50" t="s">
        <v>244</v>
      </c>
      <c r="B4" s="50" t="s">
        <v>182</v>
      </c>
      <c r="C4" s="50" t="s">
        <v>183</v>
      </c>
      <c r="D4" s="50" t="s">
        <v>135</v>
      </c>
      <c r="E4" s="50" t="s">
        <v>243</v>
      </c>
    </row>
    <row r="5" spans="1:12" ht="21" x14ac:dyDescent="0.35">
      <c r="A5" s="25" t="s">
        <v>31</v>
      </c>
      <c r="B5" s="106">
        <f>SUM(B6:B17)</f>
        <v>5199132</v>
      </c>
      <c r="C5" s="106">
        <f t="shared" ref="C5:D5" si="0">SUM(C6:C17)</f>
        <v>5192629</v>
      </c>
      <c r="D5" s="106">
        <f t="shared" si="0"/>
        <v>10391761</v>
      </c>
      <c r="E5" s="25" t="s">
        <v>92</v>
      </c>
    </row>
    <row r="6" spans="1:12" ht="21" x14ac:dyDescent="0.35">
      <c r="A6" s="107" t="s">
        <v>66</v>
      </c>
      <c r="B6" s="110">
        <v>5425</v>
      </c>
      <c r="C6" s="110">
        <v>3811</v>
      </c>
      <c r="D6" s="120">
        <v>9236</v>
      </c>
      <c r="E6" s="107" t="s">
        <v>66</v>
      </c>
      <c r="J6" s="131"/>
      <c r="K6" s="131"/>
      <c r="L6" s="131"/>
    </row>
    <row r="7" spans="1:12" ht="21" x14ac:dyDescent="0.35">
      <c r="A7" s="30" t="s">
        <v>67</v>
      </c>
      <c r="B7" s="64">
        <v>48411</v>
      </c>
      <c r="C7" s="64">
        <v>36491</v>
      </c>
      <c r="D7" s="64">
        <v>84902</v>
      </c>
      <c r="E7" s="30" t="s">
        <v>67</v>
      </c>
      <c r="J7" s="131"/>
      <c r="K7" s="131"/>
      <c r="L7" s="131"/>
    </row>
    <row r="8" spans="1:12" ht="21" x14ac:dyDescent="0.35">
      <c r="A8" s="30" t="s">
        <v>68</v>
      </c>
      <c r="B8" s="64">
        <v>537672</v>
      </c>
      <c r="C8" s="64">
        <v>564845</v>
      </c>
      <c r="D8" s="64">
        <v>1102517</v>
      </c>
      <c r="E8" s="30" t="s">
        <v>68</v>
      </c>
      <c r="J8" s="131"/>
      <c r="K8" s="131"/>
      <c r="L8" s="131"/>
    </row>
    <row r="9" spans="1:12" ht="21" x14ac:dyDescent="0.35">
      <c r="A9" s="30" t="s">
        <v>69</v>
      </c>
      <c r="B9" s="64">
        <v>891283</v>
      </c>
      <c r="C9" s="64">
        <v>1000952</v>
      </c>
      <c r="D9" s="64">
        <v>1892235</v>
      </c>
      <c r="E9" s="30" t="s">
        <v>69</v>
      </c>
      <c r="J9" s="131"/>
      <c r="K9" s="131"/>
      <c r="L9" s="131"/>
    </row>
    <row r="10" spans="1:12" ht="21" x14ac:dyDescent="0.35">
      <c r="A10" s="30" t="s">
        <v>70</v>
      </c>
      <c r="B10" s="64">
        <v>931152</v>
      </c>
      <c r="C10" s="64">
        <v>986150</v>
      </c>
      <c r="D10" s="64">
        <v>1917302</v>
      </c>
      <c r="E10" s="30" t="s">
        <v>70</v>
      </c>
      <c r="J10" s="131"/>
      <c r="K10" s="131"/>
      <c r="L10" s="131"/>
    </row>
    <row r="11" spans="1:12" ht="21" x14ac:dyDescent="0.35">
      <c r="A11" s="30" t="s">
        <v>71</v>
      </c>
      <c r="B11" s="64">
        <v>884238</v>
      </c>
      <c r="C11" s="64">
        <v>879546</v>
      </c>
      <c r="D11" s="64">
        <v>1763784</v>
      </c>
      <c r="E11" s="30" t="s">
        <v>71</v>
      </c>
      <c r="J11" s="131"/>
      <c r="K11" s="131"/>
      <c r="L11" s="131"/>
    </row>
    <row r="12" spans="1:12" ht="21" x14ac:dyDescent="0.35">
      <c r="A12" s="30" t="s">
        <v>72</v>
      </c>
      <c r="B12" s="64">
        <v>683119</v>
      </c>
      <c r="C12" s="64">
        <v>652461</v>
      </c>
      <c r="D12" s="64">
        <v>1335580</v>
      </c>
      <c r="E12" s="30" t="s">
        <v>72</v>
      </c>
      <c r="J12" s="131"/>
      <c r="K12" s="131"/>
      <c r="L12" s="131"/>
    </row>
    <row r="13" spans="1:12" ht="21" x14ac:dyDescent="0.35">
      <c r="A13" s="30" t="s">
        <v>73</v>
      </c>
      <c r="B13" s="64">
        <v>540266</v>
      </c>
      <c r="C13" s="64">
        <v>507697</v>
      </c>
      <c r="D13" s="64">
        <v>1047963</v>
      </c>
      <c r="E13" s="30" t="s">
        <v>73</v>
      </c>
      <c r="J13" s="131"/>
      <c r="K13" s="131"/>
      <c r="L13" s="131"/>
    </row>
    <row r="14" spans="1:12" ht="21" x14ac:dyDescent="0.35">
      <c r="A14" s="30" t="s">
        <v>74</v>
      </c>
      <c r="B14" s="64">
        <v>379892</v>
      </c>
      <c r="C14" s="64">
        <v>335156</v>
      </c>
      <c r="D14" s="64">
        <v>715048</v>
      </c>
      <c r="E14" s="30" t="s">
        <v>74</v>
      </c>
      <c r="J14" s="131"/>
      <c r="K14" s="131"/>
      <c r="L14" s="131"/>
    </row>
    <row r="15" spans="1:12" ht="21" x14ac:dyDescent="0.35">
      <c r="A15" s="121" t="s">
        <v>75</v>
      </c>
      <c r="B15" s="122">
        <v>208624</v>
      </c>
      <c r="C15" s="122">
        <v>166090</v>
      </c>
      <c r="D15" s="122">
        <v>374714</v>
      </c>
      <c r="E15" s="121" t="s">
        <v>75</v>
      </c>
      <c r="J15" s="131"/>
      <c r="K15" s="131"/>
      <c r="L15" s="131"/>
    </row>
    <row r="16" spans="1:12" ht="21" x14ac:dyDescent="0.35">
      <c r="A16" s="30" t="s">
        <v>76</v>
      </c>
      <c r="B16" s="64">
        <v>89048</v>
      </c>
      <c r="C16" s="64">
        <v>59430</v>
      </c>
      <c r="D16" s="64">
        <v>148478</v>
      </c>
      <c r="E16" s="30" t="s">
        <v>76</v>
      </c>
      <c r="J16" s="131"/>
      <c r="K16" s="131"/>
      <c r="L16" s="131"/>
    </row>
    <row r="17" spans="1:12" ht="21" x14ac:dyDescent="0.35">
      <c r="A17" s="51" t="s">
        <v>77</v>
      </c>
      <c r="B17" s="58">
        <v>2</v>
      </c>
      <c r="C17" s="175">
        <v>0</v>
      </c>
      <c r="D17" s="65">
        <v>2</v>
      </c>
      <c r="E17" s="51" t="s">
        <v>181</v>
      </c>
      <c r="J17" s="131"/>
      <c r="K17" s="131"/>
      <c r="L17" s="131"/>
    </row>
    <row r="18" spans="1:12" ht="21" x14ac:dyDescent="0.35">
      <c r="A18" s="1" t="s">
        <v>282</v>
      </c>
      <c r="B18" s="1"/>
      <c r="C18" s="1"/>
      <c r="D18" s="6"/>
    </row>
    <row r="19" spans="1:12" ht="21" x14ac:dyDescent="0.35">
      <c r="A19" s="92" t="s">
        <v>281</v>
      </c>
      <c r="B19" s="93"/>
      <c r="C19"/>
      <c r="D19" s="6"/>
    </row>
    <row r="20" spans="1:12" ht="21" x14ac:dyDescent="0.35">
      <c r="A20" s="6"/>
      <c r="B20" s="6"/>
      <c r="C20" s="6"/>
      <c r="D20" s="6"/>
    </row>
  </sheetData>
  <mergeCells count="1">
    <mergeCell ref="A2:E2"/>
  </mergeCells>
  <pageMargins left="0.64" right="0.22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19"/>
  <sheetViews>
    <sheetView topLeftCell="A10" workbookViewId="0">
      <selection activeCell="D17" sqref="D17"/>
    </sheetView>
  </sheetViews>
  <sheetFormatPr defaultColWidth="9.125" defaultRowHeight="19.5" x14ac:dyDescent="0.25"/>
  <cols>
    <col min="1" max="4" width="20.25" style="38" customWidth="1"/>
    <col min="5" max="16384" width="9.125" style="38"/>
  </cols>
  <sheetData>
    <row r="1" spans="1:7" ht="21" x14ac:dyDescent="0.35">
      <c r="A1" s="208" t="s">
        <v>305</v>
      </c>
      <c r="B1" s="208"/>
      <c r="C1" s="208"/>
      <c r="D1" s="208"/>
      <c r="E1" s="3"/>
    </row>
    <row r="2" spans="1:7" ht="21" x14ac:dyDescent="0.35">
      <c r="A2" s="208" t="s">
        <v>308</v>
      </c>
      <c r="B2" s="208"/>
      <c r="C2" s="208"/>
      <c r="D2" s="208"/>
      <c r="E2" s="3"/>
      <c r="F2" s="125"/>
    </row>
    <row r="3" spans="1:7" ht="21" x14ac:dyDescent="0.35">
      <c r="A3" s="6"/>
      <c r="B3" s="6"/>
      <c r="C3" s="6"/>
    </row>
    <row r="4" spans="1:7" ht="33.75" customHeight="1" x14ac:dyDescent="0.25">
      <c r="A4" s="234" t="s">
        <v>78</v>
      </c>
      <c r="B4" s="242" t="s">
        <v>226</v>
      </c>
      <c r="C4" s="242" t="s">
        <v>284</v>
      </c>
      <c r="D4" s="234" t="s">
        <v>184</v>
      </c>
    </row>
    <row r="5" spans="1:7" ht="49.9" customHeight="1" x14ac:dyDescent="0.25">
      <c r="A5" s="235"/>
      <c r="B5" s="243"/>
      <c r="C5" s="243"/>
      <c r="D5" s="235"/>
    </row>
    <row r="6" spans="1:7" ht="18.600000000000001" customHeight="1" x14ac:dyDescent="0.35">
      <c r="A6" s="169">
        <v>2558</v>
      </c>
      <c r="B6" s="170">
        <v>176648.58</v>
      </c>
      <c r="C6" s="170">
        <v>64447.97</v>
      </c>
      <c r="D6" s="150">
        <v>2015</v>
      </c>
    </row>
    <row r="7" spans="1:7" ht="18.600000000000001" customHeight="1" x14ac:dyDescent="0.35">
      <c r="A7" s="114" t="s">
        <v>0</v>
      </c>
      <c r="B7" s="195"/>
      <c r="C7" s="195"/>
      <c r="D7" s="114" t="s">
        <v>209</v>
      </c>
    </row>
    <row r="8" spans="1:7" ht="20.45" customHeight="1" x14ac:dyDescent="0.35">
      <c r="A8" s="114">
        <v>2557</v>
      </c>
      <c r="B8" s="132">
        <v>165138.04999999999</v>
      </c>
      <c r="C8" s="132">
        <v>61242.97</v>
      </c>
      <c r="D8" s="51">
        <v>2014</v>
      </c>
    </row>
    <row r="9" spans="1:7" ht="18.600000000000001" customHeight="1" x14ac:dyDescent="0.35">
      <c r="A9" s="114">
        <v>2556</v>
      </c>
      <c r="B9" s="132">
        <v>121855.29</v>
      </c>
      <c r="C9" s="132">
        <v>57453.599999999999</v>
      </c>
      <c r="D9" s="51">
        <v>2013</v>
      </c>
    </row>
    <row r="10" spans="1:7" ht="18.600000000000001" customHeight="1" x14ac:dyDescent="0.35">
      <c r="A10" s="114">
        <v>2555</v>
      </c>
      <c r="B10" s="132">
        <v>97637.27</v>
      </c>
      <c r="C10" s="132">
        <v>53989.23</v>
      </c>
      <c r="D10" s="51">
        <v>2012</v>
      </c>
    </row>
    <row r="11" spans="1:7" ht="20.45" customHeight="1" x14ac:dyDescent="0.35">
      <c r="A11" s="114">
        <v>2554</v>
      </c>
      <c r="B11" s="132">
        <v>122646.45</v>
      </c>
      <c r="C11" s="132">
        <v>46265.99</v>
      </c>
      <c r="D11" s="51">
        <v>2011</v>
      </c>
    </row>
    <row r="12" spans="1:7" ht="21" x14ac:dyDescent="0.35">
      <c r="A12" s="245" t="s">
        <v>255</v>
      </c>
      <c r="B12" s="245"/>
      <c r="C12" s="245"/>
      <c r="D12" s="245"/>
      <c r="E12" s="245"/>
    </row>
    <row r="13" spans="1:7" ht="21" x14ac:dyDescent="0.35">
      <c r="A13" s="245" t="s">
        <v>312</v>
      </c>
      <c r="B13" s="245"/>
      <c r="C13" s="245"/>
      <c r="D13" s="245"/>
      <c r="E13" s="133"/>
      <c r="F13" s="133"/>
      <c r="G13" s="133"/>
    </row>
    <row r="14" spans="1:7" ht="21" x14ac:dyDescent="0.35">
      <c r="A14" s="133" t="s">
        <v>313</v>
      </c>
      <c r="B14" s="133"/>
      <c r="C14" s="133"/>
      <c r="D14" s="133"/>
      <c r="E14" s="133"/>
      <c r="F14" s="133"/>
      <c r="G14" s="133"/>
    </row>
    <row r="15" spans="1:7" ht="21" x14ac:dyDescent="0.35">
      <c r="A15" s="133" t="s">
        <v>309</v>
      </c>
      <c r="B15" s="133"/>
      <c r="C15" s="133"/>
      <c r="D15" s="133"/>
      <c r="E15" s="133"/>
      <c r="F15" s="133"/>
      <c r="G15" s="133"/>
    </row>
    <row r="16" spans="1:7" ht="21" x14ac:dyDescent="0.35">
      <c r="A16" s="133" t="s">
        <v>310</v>
      </c>
      <c r="B16" s="206"/>
      <c r="C16" s="206"/>
    </row>
    <row r="17" spans="1:3" ht="21" x14ac:dyDescent="0.35">
      <c r="A17" s="133" t="s">
        <v>311</v>
      </c>
      <c r="B17" s="206"/>
      <c r="C17" s="206"/>
    </row>
    <row r="18" spans="1:3" ht="20.25" x14ac:dyDescent="0.3">
      <c r="A18" s="1" t="s">
        <v>282</v>
      </c>
      <c r="B18" s="1"/>
    </row>
    <row r="19" spans="1:3" ht="20.25" x14ac:dyDescent="0.3">
      <c r="A19" s="92" t="s">
        <v>281</v>
      </c>
      <c r="B19" s="93"/>
    </row>
  </sheetData>
  <mergeCells count="8">
    <mergeCell ref="A13:D13"/>
    <mergeCell ref="A1:D1"/>
    <mergeCell ref="A2:D2"/>
    <mergeCell ref="A12:E12"/>
    <mergeCell ref="C4:C5"/>
    <mergeCell ref="B4:B5"/>
    <mergeCell ref="A4:A5"/>
    <mergeCell ref="D4:D5"/>
  </mergeCells>
  <pageMargins left="0.76" right="0.17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G32"/>
  <sheetViews>
    <sheetView tabSelected="1" topLeftCell="A16" zoomScaleNormal="100" workbookViewId="0">
      <selection activeCell="H28" sqref="H28"/>
    </sheetView>
  </sheetViews>
  <sheetFormatPr defaultColWidth="9.125" defaultRowHeight="19.5" x14ac:dyDescent="0.25"/>
  <cols>
    <col min="1" max="1" width="29.625" style="38" customWidth="1"/>
    <col min="2" max="3" width="11.125" style="38" customWidth="1"/>
    <col min="4" max="5" width="11.75" style="38" customWidth="1"/>
    <col min="6" max="6" width="45.375" style="38" customWidth="1"/>
    <col min="7" max="16384" width="9.125" style="38"/>
  </cols>
  <sheetData>
    <row r="1" spans="1:7" ht="21" x14ac:dyDescent="0.35">
      <c r="A1" s="225" t="s">
        <v>306</v>
      </c>
      <c r="B1" s="225"/>
      <c r="C1" s="225"/>
      <c r="D1" s="225"/>
      <c r="E1" s="225"/>
      <c r="F1" s="225"/>
      <c r="G1" s="225"/>
    </row>
    <row r="2" spans="1:7" ht="21" x14ac:dyDescent="0.35">
      <c r="A2" s="208" t="s">
        <v>307</v>
      </c>
      <c r="B2" s="208"/>
      <c r="C2" s="208"/>
      <c r="D2" s="208"/>
      <c r="E2" s="208"/>
      <c r="F2" s="208"/>
      <c r="G2" s="86"/>
    </row>
    <row r="3" spans="1:7" ht="21" x14ac:dyDescent="0.35">
      <c r="A3" s="2" t="s">
        <v>185</v>
      </c>
      <c r="B3" s="2"/>
      <c r="C3" s="6"/>
      <c r="D3" s="6"/>
      <c r="E3" s="6"/>
      <c r="F3" s="6"/>
    </row>
    <row r="4" spans="1:7" ht="39.6" customHeight="1" x14ac:dyDescent="0.35">
      <c r="A4" s="234" t="s">
        <v>1</v>
      </c>
      <c r="B4" s="209" t="s">
        <v>135</v>
      </c>
      <c r="C4" s="246" t="s">
        <v>230</v>
      </c>
      <c r="D4" s="238"/>
      <c r="E4" s="239"/>
      <c r="F4" s="223" t="s">
        <v>101</v>
      </c>
    </row>
    <row r="5" spans="1:7" ht="100.9" customHeight="1" x14ac:dyDescent="0.35">
      <c r="A5" s="235"/>
      <c r="B5" s="235"/>
      <c r="C5" s="50" t="s">
        <v>234</v>
      </c>
      <c r="D5" s="118" t="s">
        <v>245</v>
      </c>
      <c r="E5" s="118" t="s">
        <v>235</v>
      </c>
      <c r="F5" s="224"/>
    </row>
    <row r="6" spans="1:7" ht="21" x14ac:dyDescent="0.35">
      <c r="A6" s="26">
        <v>2558</v>
      </c>
      <c r="B6" s="106">
        <f>SUM(C6:E6)</f>
        <v>123536</v>
      </c>
      <c r="C6" s="106">
        <f t="shared" ref="C6:D6" si="0">SUM(C7:C23)</f>
        <v>26972</v>
      </c>
      <c r="D6" s="106">
        <f t="shared" si="0"/>
        <v>91807</v>
      </c>
      <c r="E6" s="106">
        <f>SUM(E7:E23)</f>
        <v>4757</v>
      </c>
      <c r="F6" s="26">
        <v>2015</v>
      </c>
    </row>
    <row r="7" spans="1:7" ht="21" x14ac:dyDescent="0.35">
      <c r="A7" s="27" t="s">
        <v>2</v>
      </c>
      <c r="B7" s="120">
        <f>SUM(C7:E7)</f>
        <v>1144</v>
      </c>
      <c r="C7" s="27">
        <v>390</v>
      </c>
      <c r="D7" s="27">
        <v>735</v>
      </c>
      <c r="E7" s="27">
        <v>19</v>
      </c>
      <c r="F7" s="91" t="s">
        <v>187</v>
      </c>
    </row>
    <row r="8" spans="1:7" ht="21" x14ac:dyDescent="0.35">
      <c r="A8" s="29" t="s">
        <v>3</v>
      </c>
      <c r="B8" s="64">
        <f t="shared" ref="B8:B23" si="1">SUM(C8:E8)</f>
        <v>7843</v>
      </c>
      <c r="C8" s="64">
        <v>1224</v>
      </c>
      <c r="D8" s="64">
        <v>5990</v>
      </c>
      <c r="E8" s="29">
        <v>629</v>
      </c>
      <c r="F8" s="37" t="s">
        <v>188</v>
      </c>
    </row>
    <row r="9" spans="1:7" ht="21" x14ac:dyDescent="0.35">
      <c r="A9" s="29" t="s">
        <v>4</v>
      </c>
      <c r="B9" s="64">
        <f t="shared" si="1"/>
        <v>6609</v>
      </c>
      <c r="C9" s="64">
        <v>1931</v>
      </c>
      <c r="D9" s="64">
        <v>4670</v>
      </c>
      <c r="E9" s="29">
        <v>8</v>
      </c>
      <c r="F9" s="37" t="s">
        <v>189</v>
      </c>
    </row>
    <row r="10" spans="1:7" ht="21" x14ac:dyDescent="0.35">
      <c r="A10" s="29" t="s">
        <v>5</v>
      </c>
      <c r="B10" s="64">
        <f t="shared" si="1"/>
        <v>1714</v>
      </c>
      <c r="C10" s="29">
        <v>463</v>
      </c>
      <c r="D10" s="64">
        <v>1227</v>
      </c>
      <c r="E10" s="29">
        <v>24</v>
      </c>
      <c r="F10" s="37" t="s">
        <v>190</v>
      </c>
    </row>
    <row r="11" spans="1:7" ht="21" x14ac:dyDescent="0.35">
      <c r="A11" s="29" t="s">
        <v>6</v>
      </c>
      <c r="B11" s="64">
        <f t="shared" si="1"/>
        <v>2094</v>
      </c>
      <c r="C11" s="29">
        <v>499</v>
      </c>
      <c r="D11" s="64">
        <v>1517</v>
      </c>
      <c r="E11" s="29">
        <v>78</v>
      </c>
      <c r="F11" s="37" t="s">
        <v>191</v>
      </c>
    </row>
    <row r="12" spans="1:7" ht="21" x14ac:dyDescent="0.35">
      <c r="A12" s="29" t="s">
        <v>79</v>
      </c>
      <c r="B12" s="64">
        <f t="shared" si="1"/>
        <v>6366</v>
      </c>
      <c r="C12" s="29">
        <v>1005</v>
      </c>
      <c r="D12" s="64">
        <v>5246</v>
      </c>
      <c r="E12" s="29">
        <v>115</v>
      </c>
      <c r="F12" s="37" t="s">
        <v>192</v>
      </c>
    </row>
    <row r="13" spans="1:7" ht="21" x14ac:dyDescent="0.35">
      <c r="A13" s="29" t="s">
        <v>8</v>
      </c>
      <c r="B13" s="64">
        <f t="shared" si="1"/>
        <v>1572</v>
      </c>
      <c r="C13" s="29">
        <v>186</v>
      </c>
      <c r="D13" s="64">
        <v>1366</v>
      </c>
      <c r="E13" s="29">
        <v>20</v>
      </c>
      <c r="F13" s="37" t="s">
        <v>193</v>
      </c>
    </row>
    <row r="14" spans="1:7" ht="21" x14ac:dyDescent="0.35">
      <c r="A14" s="29" t="s">
        <v>9</v>
      </c>
      <c r="B14" s="64">
        <f t="shared" si="1"/>
        <v>1447</v>
      </c>
      <c r="C14" s="29">
        <v>348</v>
      </c>
      <c r="D14" s="29">
        <v>1091</v>
      </c>
      <c r="E14" s="29">
        <v>8</v>
      </c>
      <c r="F14" s="37" t="s">
        <v>194</v>
      </c>
    </row>
    <row r="15" spans="1:7" ht="21" x14ac:dyDescent="0.35">
      <c r="A15" s="29" t="s">
        <v>10</v>
      </c>
      <c r="B15" s="64">
        <f t="shared" si="1"/>
        <v>14852</v>
      </c>
      <c r="C15" s="64">
        <v>5364</v>
      </c>
      <c r="D15" s="64">
        <v>8909</v>
      </c>
      <c r="E15" s="29">
        <v>579</v>
      </c>
      <c r="F15" s="37" t="s">
        <v>195</v>
      </c>
    </row>
    <row r="16" spans="1:7" ht="21" x14ac:dyDescent="0.35">
      <c r="A16" s="29" t="s">
        <v>11</v>
      </c>
      <c r="B16" s="64">
        <f t="shared" si="1"/>
        <v>4914</v>
      </c>
      <c r="C16" s="29">
        <v>1131</v>
      </c>
      <c r="D16" s="64">
        <v>3570</v>
      </c>
      <c r="E16" s="29">
        <v>213</v>
      </c>
      <c r="F16" s="37" t="s">
        <v>196</v>
      </c>
    </row>
    <row r="17" spans="1:6" ht="21" x14ac:dyDescent="0.35">
      <c r="A17" s="29" t="s">
        <v>12</v>
      </c>
      <c r="B17" s="64">
        <f t="shared" si="1"/>
        <v>1750</v>
      </c>
      <c r="C17" s="29">
        <v>572</v>
      </c>
      <c r="D17" s="64">
        <v>1152</v>
      </c>
      <c r="E17" s="29">
        <v>26</v>
      </c>
      <c r="F17" s="37" t="s">
        <v>197</v>
      </c>
    </row>
    <row r="18" spans="1:6" ht="21" x14ac:dyDescent="0.35">
      <c r="A18" s="29" t="s">
        <v>13</v>
      </c>
      <c r="B18" s="64">
        <f t="shared" si="1"/>
        <v>361</v>
      </c>
      <c r="C18" s="29">
        <v>36</v>
      </c>
      <c r="D18" s="29">
        <v>314</v>
      </c>
      <c r="E18" s="29">
        <v>11</v>
      </c>
      <c r="F18" s="37" t="s">
        <v>198</v>
      </c>
    </row>
    <row r="19" spans="1:6" ht="21" x14ac:dyDescent="0.35">
      <c r="A19" s="29" t="s">
        <v>14</v>
      </c>
      <c r="B19" s="64">
        <f t="shared" si="1"/>
        <v>8994</v>
      </c>
      <c r="C19" s="64">
        <v>3822</v>
      </c>
      <c r="D19" s="64">
        <v>4925</v>
      </c>
      <c r="E19" s="29">
        <v>247</v>
      </c>
      <c r="F19" s="37" t="s">
        <v>199</v>
      </c>
    </row>
    <row r="20" spans="1:6" ht="21" x14ac:dyDescent="0.35">
      <c r="A20" s="29" t="s">
        <v>15</v>
      </c>
      <c r="B20" s="64">
        <f t="shared" si="1"/>
        <v>5537</v>
      </c>
      <c r="C20" s="29">
        <v>767</v>
      </c>
      <c r="D20" s="64">
        <v>4541</v>
      </c>
      <c r="E20" s="29">
        <v>229</v>
      </c>
      <c r="F20" s="37" t="s">
        <v>200</v>
      </c>
    </row>
    <row r="21" spans="1:6" ht="21" x14ac:dyDescent="0.35">
      <c r="A21" s="29" t="s">
        <v>16</v>
      </c>
      <c r="B21" s="64">
        <f t="shared" si="1"/>
        <v>24341</v>
      </c>
      <c r="C21" s="64">
        <v>4354</v>
      </c>
      <c r="D21" s="64">
        <v>19770</v>
      </c>
      <c r="E21" s="29">
        <v>217</v>
      </c>
      <c r="F21" s="37" t="s">
        <v>201</v>
      </c>
    </row>
    <row r="22" spans="1:6" ht="21" x14ac:dyDescent="0.35">
      <c r="A22" s="29" t="s">
        <v>17</v>
      </c>
      <c r="B22" s="64">
        <f t="shared" si="1"/>
        <v>28759</v>
      </c>
      <c r="C22" s="64">
        <v>4543</v>
      </c>
      <c r="D22" s="64">
        <v>23407</v>
      </c>
      <c r="E22" s="29">
        <v>809</v>
      </c>
      <c r="F22" s="37" t="s">
        <v>202</v>
      </c>
    </row>
    <row r="23" spans="1:6" ht="21" x14ac:dyDescent="0.35">
      <c r="A23" s="31" t="s">
        <v>80</v>
      </c>
      <c r="B23" s="181">
        <f t="shared" si="1"/>
        <v>5239</v>
      </c>
      <c r="C23" s="68">
        <v>337</v>
      </c>
      <c r="D23" s="69">
        <v>3377</v>
      </c>
      <c r="E23" s="65">
        <v>1525</v>
      </c>
      <c r="F23" s="68" t="s">
        <v>229</v>
      </c>
    </row>
    <row r="24" spans="1:6" ht="21" x14ac:dyDescent="0.35">
      <c r="A24" s="51" t="s">
        <v>0</v>
      </c>
      <c r="B24" s="106"/>
      <c r="C24" s="196"/>
      <c r="D24" s="197"/>
      <c r="E24" s="182"/>
      <c r="F24" s="190" t="s">
        <v>209</v>
      </c>
    </row>
    <row r="25" spans="1:6" ht="21" x14ac:dyDescent="0.35">
      <c r="A25" s="25">
        <v>2557</v>
      </c>
      <c r="B25" s="161">
        <v>19275</v>
      </c>
      <c r="C25" s="151">
        <v>82979</v>
      </c>
      <c r="D25" s="160">
        <v>4544</v>
      </c>
      <c r="E25" s="161">
        <v>106798</v>
      </c>
      <c r="F25" s="144">
        <v>2014</v>
      </c>
    </row>
    <row r="26" spans="1:6" ht="21" x14ac:dyDescent="0.35">
      <c r="A26" s="25">
        <v>2556</v>
      </c>
      <c r="B26" s="161">
        <v>18712</v>
      </c>
      <c r="C26" s="151">
        <v>72619</v>
      </c>
      <c r="D26" s="160">
        <v>3759</v>
      </c>
      <c r="E26" s="161">
        <v>95090</v>
      </c>
      <c r="F26" s="144">
        <v>2013</v>
      </c>
    </row>
    <row r="27" spans="1:6" ht="21" x14ac:dyDescent="0.35">
      <c r="A27" s="25">
        <v>2555</v>
      </c>
      <c r="B27" s="161">
        <v>17937</v>
      </c>
      <c r="C27" s="151">
        <v>63873</v>
      </c>
      <c r="D27" s="160">
        <v>6253</v>
      </c>
      <c r="E27" s="161">
        <v>88063</v>
      </c>
      <c r="F27" s="144">
        <v>2012</v>
      </c>
    </row>
    <row r="28" spans="1:6" ht="21" x14ac:dyDescent="0.35">
      <c r="A28" s="25">
        <v>2554</v>
      </c>
      <c r="B28" s="161">
        <v>18561</v>
      </c>
      <c r="C28" s="151">
        <v>75354</v>
      </c>
      <c r="D28" s="160">
        <v>3397</v>
      </c>
      <c r="E28" s="161">
        <v>97313</v>
      </c>
      <c r="F28" s="144">
        <v>2011</v>
      </c>
    </row>
    <row r="29" spans="1:6" ht="21" x14ac:dyDescent="0.35">
      <c r="A29" s="6" t="s">
        <v>246</v>
      </c>
      <c r="B29" s="6"/>
      <c r="C29" s="6"/>
      <c r="D29" s="6"/>
      <c r="E29" s="6"/>
      <c r="F29" s="6"/>
    </row>
    <row r="30" spans="1:6" s="72" customFormat="1" x14ac:dyDescent="0.3">
      <c r="A30" s="89" t="s">
        <v>247</v>
      </c>
    </row>
    <row r="31" spans="1:6" ht="20.25" x14ac:dyDescent="0.3">
      <c r="A31" s="1" t="s">
        <v>282</v>
      </c>
      <c r="B31" s="1"/>
      <c r="C31" s="1"/>
    </row>
    <row r="32" spans="1:6" ht="20.25" x14ac:dyDescent="0.3">
      <c r="A32" s="92" t="s">
        <v>281</v>
      </c>
      <c r="B32" s="93"/>
      <c r="C32"/>
    </row>
  </sheetData>
  <mergeCells count="6">
    <mergeCell ref="A4:A5"/>
    <mergeCell ref="C4:E4"/>
    <mergeCell ref="B4:B5"/>
    <mergeCell ref="A1:G1"/>
    <mergeCell ref="F4:F5"/>
    <mergeCell ref="A2:F2"/>
  </mergeCells>
  <pageMargins left="0.77" right="0.22" top="0.74803149606299213" bottom="0.74803149606299213" header="0.31496062992125984" footer="0.31496062992125984"/>
  <pageSetup paperSize="9" scale="7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25" sqref="N25"/>
    </sheetView>
  </sheetViews>
  <sheetFormatPr defaultRowHeight="14.2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S27"/>
  <sheetViews>
    <sheetView zoomScale="115" zoomScaleNormal="115" workbookViewId="0">
      <selection sqref="A1:N1"/>
    </sheetView>
  </sheetViews>
  <sheetFormatPr defaultColWidth="9.125" defaultRowHeight="19.5" x14ac:dyDescent="0.25"/>
  <cols>
    <col min="1" max="1" width="16.5" style="38" customWidth="1"/>
    <col min="2" max="17" width="10.875" style="38" customWidth="1"/>
    <col min="18" max="19" width="6.625" style="38" customWidth="1"/>
    <col min="20" max="20" width="12.25" style="38" bestFit="1" customWidth="1"/>
    <col min="21" max="16384" width="9.125" style="38"/>
  </cols>
  <sheetData>
    <row r="1" spans="1:19" ht="21" x14ac:dyDescent="0.35">
      <c r="A1" s="208" t="s">
        <v>286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6"/>
      <c r="P1" s="6"/>
      <c r="Q1" s="6"/>
      <c r="R1" s="6"/>
      <c r="S1" s="6"/>
    </row>
    <row r="2" spans="1:19" ht="21" x14ac:dyDescent="0.35">
      <c r="A2" s="207" t="s">
        <v>287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6"/>
      <c r="M2" s="6"/>
      <c r="N2" s="6"/>
      <c r="O2" s="6"/>
      <c r="P2" s="6"/>
      <c r="Q2" s="6"/>
      <c r="R2" s="6"/>
      <c r="S2" s="6"/>
    </row>
    <row r="3" spans="1:19" ht="21" x14ac:dyDescent="0.35">
      <c r="A3" s="162"/>
      <c r="B3" s="163"/>
      <c r="C3" s="16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s="3" customFormat="1" ht="42.75" customHeight="1" x14ac:dyDescent="0.25">
      <c r="A4" s="213" t="s">
        <v>47</v>
      </c>
      <c r="B4" s="211" t="s">
        <v>97</v>
      </c>
      <c r="C4" s="212"/>
      <c r="D4" s="211" t="s">
        <v>220</v>
      </c>
      <c r="E4" s="212"/>
      <c r="F4" s="211" t="s">
        <v>274</v>
      </c>
      <c r="G4" s="218"/>
      <c r="H4" s="211" t="s">
        <v>237</v>
      </c>
      <c r="I4" s="218"/>
      <c r="J4" s="211" t="s">
        <v>236</v>
      </c>
      <c r="K4" s="218"/>
      <c r="L4" s="211" t="s">
        <v>94</v>
      </c>
      <c r="M4" s="212"/>
      <c r="N4" s="211" t="s">
        <v>95</v>
      </c>
      <c r="O4" s="218"/>
      <c r="P4" s="211" t="s">
        <v>96</v>
      </c>
      <c r="Q4" s="212"/>
    </row>
    <row r="5" spans="1:19" s="3" customFormat="1" ht="17.25" customHeight="1" x14ac:dyDescent="0.25">
      <c r="A5" s="214"/>
      <c r="B5" s="216" t="s">
        <v>93</v>
      </c>
      <c r="C5" s="209" t="s">
        <v>271</v>
      </c>
      <c r="D5" s="209" t="s">
        <v>93</v>
      </c>
      <c r="E5" s="209" t="s">
        <v>271</v>
      </c>
      <c r="F5" s="209" t="s">
        <v>93</v>
      </c>
      <c r="G5" s="209" t="s">
        <v>272</v>
      </c>
      <c r="H5" s="209" t="s">
        <v>93</v>
      </c>
      <c r="I5" s="209" t="s">
        <v>271</v>
      </c>
      <c r="J5" s="209" t="s">
        <v>93</v>
      </c>
      <c r="K5" s="209" t="s">
        <v>271</v>
      </c>
      <c r="L5" s="209" t="s">
        <v>93</v>
      </c>
      <c r="M5" s="209" t="s">
        <v>273</v>
      </c>
      <c r="N5" s="209" t="s">
        <v>93</v>
      </c>
      <c r="O5" s="209" t="s">
        <v>271</v>
      </c>
      <c r="P5" s="209" t="s">
        <v>93</v>
      </c>
      <c r="Q5" s="209" t="s">
        <v>273</v>
      </c>
    </row>
    <row r="6" spans="1:19" s="3" customFormat="1" ht="41.25" customHeight="1" x14ac:dyDescent="0.25">
      <c r="A6" s="215"/>
      <c r="B6" s="217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</row>
    <row r="7" spans="1:19" s="3" customFormat="1" ht="24" customHeight="1" x14ac:dyDescent="0.35">
      <c r="A7" s="164" t="s">
        <v>265</v>
      </c>
      <c r="B7" s="123">
        <f>SUM(B8:B15)</f>
        <v>429070</v>
      </c>
      <c r="C7" s="123">
        <f t="shared" ref="C7:Q7" si="0">SUM(C8:C15)</f>
        <v>10391761</v>
      </c>
      <c r="D7" s="123">
        <f t="shared" si="0"/>
        <v>215373</v>
      </c>
      <c r="E7" s="123">
        <f t="shared" si="0"/>
        <v>5600990</v>
      </c>
      <c r="F7" s="123">
        <f t="shared" si="0"/>
        <v>15068</v>
      </c>
      <c r="G7" s="123">
        <f t="shared" si="0"/>
        <v>633323</v>
      </c>
      <c r="H7" s="123">
        <f t="shared" si="0"/>
        <v>40981</v>
      </c>
      <c r="I7" s="123">
        <f t="shared" si="0"/>
        <v>1501022</v>
      </c>
      <c r="J7" s="123">
        <f t="shared" si="0"/>
        <v>17089</v>
      </c>
      <c r="K7" s="123">
        <f t="shared" si="0"/>
        <v>315150</v>
      </c>
      <c r="L7" s="123">
        <f t="shared" si="0"/>
        <v>48444</v>
      </c>
      <c r="M7" s="123">
        <f t="shared" si="0"/>
        <v>732146</v>
      </c>
      <c r="N7" s="123">
        <f t="shared" si="0"/>
        <v>47711</v>
      </c>
      <c r="O7" s="123">
        <f t="shared" si="0"/>
        <v>882234</v>
      </c>
      <c r="P7" s="123">
        <f t="shared" si="0"/>
        <v>44404</v>
      </c>
      <c r="Q7" s="123">
        <f t="shared" si="0"/>
        <v>726896</v>
      </c>
    </row>
    <row r="8" spans="1:19" ht="24" customHeight="1" x14ac:dyDescent="0.35">
      <c r="A8" s="28" t="s">
        <v>90</v>
      </c>
      <c r="B8" s="120">
        <f>D8+F8+H8+J8+L8+N8+P8</f>
        <v>310905</v>
      </c>
      <c r="C8" s="120">
        <f>E8+G8+I8+K8+M8+O8+Q8</f>
        <v>1133061</v>
      </c>
      <c r="D8" s="165">
        <v>154371</v>
      </c>
      <c r="E8" s="166">
        <f>400249+179253</f>
        <v>579502</v>
      </c>
      <c r="F8" s="166">
        <v>9868</v>
      </c>
      <c r="G8" s="166">
        <v>37073</v>
      </c>
      <c r="H8" s="166">
        <v>26790</v>
      </c>
      <c r="I8" s="166">
        <v>101988</v>
      </c>
      <c r="J8" s="166">
        <v>12673</v>
      </c>
      <c r="K8" s="166">
        <v>43872</v>
      </c>
      <c r="L8" s="166">
        <v>37649</v>
      </c>
      <c r="M8" s="166">
        <v>130277</v>
      </c>
      <c r="N8" s="166">
        <v>35489</v>
      </c>
      <c r="O8" s="166">
        <v>121295</v>
      </c>
      <c r="P8" s="166">
        <v>34065</v>
      </c>
      <c r="Q8" s="166">
        <v>119054</v>
      </c>
    </row>
    <row r="9" spans="1:19" ht="24" customHeight="1" x14ac:dyDescent="0.35">
      <c r="A9" s="30" t="s">
        <v>83</v>
      </c>
      <c r="B9" s="64">
        <f t="shared" ref="B9:B15" si="1">D9+F9+H9+J9+L9+N9+P9</f>
        <v>49390</v>
      </c>
      <c r="C9" s="64">
        <f t="shared" ref="C9:C15" si="2">E9+G9+I9+K9+M9+O9+Q9</f>
        <v>721609</v>
      </c>
      <c r="D9" s="64">
        <f>17096+8644</f>
        <v>25740</v>
      </c>
      <c r="E9" s="64">
        <f>249193+126346</f>
        <v>375539</v>
      </c>
      <c r="F9" s="64">
        <v>1862</v>
      </c>
      <c r="G9" s="64">
        <v>27169</v>
      </c>
      <c r="H9" s="64">
        <v>4929</v>
      </c>
      <c r="I9" s="64">
        <v>72145</v>
      </c>
      <c r="J9" s="64">
        <v>1891</v>
      </c>
      <c r="K9" s="64">
        <v>27560</v>
      </c>
      <c r="L9" s="64">
        <v>5091</v>
      </c>
      <c r="M9" s="64">
        <v>74239</v>
      </c>
      <c r="N9" s="64">
        <v>5273</v>
      </c>
      <c r="O9" s="64">
        <v>77992</v>
      </c>
      <c r="P9" s="64">
        <v>4604</v>
      </c>
      <c r="Q9" s="64">
        <v>66965</v>
      </c>
    </row>
    <row r="10" spans="1:19" ht="24" customHeight="1" x14ac:dyDescent="0.35">
      <c r="A10" s="30" t="s">
        <v>87</v>
      </c>
      <c r="B10" s="64">
        <f t="shared" si="1"/>
        <v>37983</v>
      </c>
      <c r="C10" s="64">
        <f t="shared" si="2"/>
        <v>1198489</v>
      </c>
      <c r="D10" s="64">
        <f>12357+7127</f>
        <v>19484</v>
      </c>
      <c r="E10" s="64">
        <f>389392+226584</f>
        <v>615976</v>
      </c>
      <c r="F10" s="64">
        <v>1632</v>
      </c>
      <c r="G10" s="64">
        <v>51824</v>
      </c>
      <c r="H10" s="64">
        <v>4333</v>
      </c>
      <c r="I10" s="64">
        <v>138339</v>
      </c>
      <c r="J10" s="64">
        <v>1465</v>
      </c>
      <c r="K10" s="64">
        <v>46155</v>
      </c>
      <c r="L10" s="64">
        <v>3495</v>
      </c>
      <c r="M10" s="64">
        <v>109372</v>
      </c>
      <c r="N10" s="64">
        <v>4338</v>
      </c>
      <c r="O10" s="64">
        <v>135802</v>
      </c>
      <c r="P10" s="64">
        <v>3236</v>
      </c>
      <c r="Q10" s="64">
        <v>101021</v>
      </c>
    </row>
    <row r="11" spans="1:19" ht="24" customHeight="1" x14ac:dyDescent="0.35">
      <c r="A11" s="30" t="s">
        <v>88</v>
      </c>
      <c r="B11" s="64">
        <f t="shared" si="1"/>
        <v>14335</v>
      </c>
      <c r="C11" s="64">
        <f t="shared" si="2"/>
        <v>1015999</v>
      </c>
      <c r="D11" s="64">
        <f>4566+2903</f>
        <v>7469</v>
      </c>
      <c r="E11" s="64">
        <f>323562+205491</f>
        <v>529053</v>
      </c>
      <c r="F11" s="29">
        <v>694</v>
      </c>
      <c r="G11" s="64">
        <v>49938</v>
      </c>
      <c r="H11" s="64">
        <v>2010</v>
      </c>
      <c r="I11" s="64">
        <v>143364</v>
      </c>
      <c r="J11" s="29">
        <v>517</v>
      </c>
      <c r="K11" s="64">
        <v>36338</v>
      </c>
      <c r="L11" s="64">
        <v>1123</v>
      </c>
      <c r="M11" s="64">
        <v>79026</v>
      </c>
      <c r="N11" s="64">
        <v>1266</v>
      </c>
      <c r="O11" s="64">
        <v>88541</v>
      </c>
      <c r="P11" s="64">
        <v>1256</v>
      </c>
      <c r="Q11" s="64">
        <v>89739</v>
      </c>
    </row>
    <row r="12" spans="1:19" ht="24" customHeight="1" x14ac:dyDescent="0.35">
      <c r="A12" s="30" t="s">
        <v>84</v>
      </c>
      <c r="B12" s="64">
        <f t="shared" si="1"/>
        <v>8301</v>
      </c>
      <c r="C12" s="64">
        <f t="shared" si="2"/>
        <v>1168177</v>
      </c>
      <c r="D12" s="64">
        <f>2323+1808</f>
        <v>4131</v>
      </c>
      <c r="E12" s="64">
        <f>327297+257052</f>
        <v>584349</v>
      </c>
      <c r="F12" s="29">
        <v>470</v>
      </c>
      <c r="G12" s="64">
        <v>65460</v>
      </c>
      <c r="H12" s="64">
        <v>1415</v>
      </c>
      <c r="I12" s="64">
        <v>201000</v>
      </c>
      <c r="J12" s="29">
        <v>284</v>
      </c>
      <c r="K12" s="64">
        <v>40316</v>
      </c>
      <c r="L12" s="29">
        <v>595</v>
      </c>
      <c r="M12" s="64">
        <v>82605</v>
      </c>
      <c r="N12" s="29">
        <v>692</v>
      </c>
      <c r="O12" s="64">
        <v>95125</v>
      </c>
      <c r="P12" s="29">
        <v>714</v>
      </c>
      <c r="Q12" s="64">
        <v>99322</v>
      </c>
    </row>
    <row r="13" spans="1:19" ht="24" customHeight="1" x14ac:dyDescent="0.35">
      <c r="A13" s="30" t="s">
        <v>85</v>
      </c>
      <c r="B13" s="64">
        <f t="shared" si="1"/>
        <v>5545</v>
      </c>
      <c r="C13" s="64">
        <f t="shared" si="2"/>
        <v>1696521</v>
      </c>
      <c r="D13" s="64">
        <f>1564+1215</f>
        <v>2779</v>
      </c>
      <c r="E13" s="64">
        <f>478058+374798</f>
        <v>852856</v>
      </c>
      <c r="F13" s="29">
        <v>357</v>
      </c>
      <c r="G13" s="64">
        <v>108197</v>
      </c>
      <c r="H13" s="29">
        <v>1020</v>
      </c>
      <c r="I13" s="64">
        <v>313600</v>
      </c>
      <c r="J13" s="29">
        <v>196</v>
      </c>
      <c r="K13" s="64">
        <v>60097</v>
      </c>
      <c r="L13" s="29">
        <v>342</v>
      </c>
      <c r="M13" s="64">
        <v>102923</v>
      </c>
      <c r="N13" s="29">
        <v>446</v>
      </c>
      <c r="O13" s="64">
        <v>138083</v>
      </c>
      <c r="P13" s="29">
        <v>405</v>
      </c>
      <c r="Q13" s="64">
        <v>120765</v>
      </c>
    </row>
    <row r="14" spans="1:19" ht="24" customHeight="1" x14ac:dyDescent="0.35">
      <c r="A14" s="30" t="s">
        <v>86</v>
      </c>
      <c r="B14" s="64">
        <f t="shared" si="1"/>
        <v>1665</v>
      </c>
      <c r="C14" s="64">
        <f t="shared" si="2"/>
        <v>1149845</v>
      </c>
      <c r="D14" s="29">
        <f>495+347</f>
        <v>842</v>
      </c>
      <c r="E14" s="64">
        <f>341566+236254</f>
        <v>577820</v>
      </c>
      <c r="F14" s="29">
        <v>106</v>
      </c>
      <c r="G14" s="64">
        <v>74110</v>
      </c>
      <c r="H14" s="29">
        <v>333</v>
      </c>
      <c r="I14" s="64">
        <v>233676</v>
      </c>
      <c r="J14" s="29">
        <v>46</v>
      </c>
      <c r="K14" s="64">
        <v>32446</v>
      </c>
      <c r="L14" s="29">
        <v>113</v>
      </c>
      <c r="M14" s="64">
        <v>77401</v>
      </c>
      <c r="N14" s="29">
        <v>141</v>
      </c>
      <c r="O14" s="64">
        <v>96499</v>
      </c>
      <c r="P14" s="29">
        <v>84</v>
      </c>
      <c r="Q14" s="64">
        <v>57893</v>
      </c>
    </row>
    <row r="15" spans="1:19" ht="24" customHeight="1" x14ac:dyDescent="0.35">
      <c r="A15" s="121" t="s">
        <v>89</v>
      </c>
      <c r="B15" s="181">
        <f t="shared" si="1"/>
        <v>946</v>
      </c>
      <c r="C15" s="181">
        <f t="shared" si="2"/>
        <v>2308060</v>
      </c>
      <c r="D15" s="31">
        <f>361+196</f>
        <v>557</v>
      </c>
      <c r="E15" s="65">
        <f>1097567+388328</f>
        <v>1485895</v>
      </c>
      <c r="F15" s="31">
        <v>79</v>
      </c>
      <c r="G15" s="65">
        <v>219552</v>
      </c>
      <c r="H15" s="31">
        <v>151</v>
      </c>
      <c r="I15" s="65">
        <v>296910</v>
      </c>
      <c r="J15" s="31">
        <v>17</v>
      </c>
      <c r="K15" s="65">
        <v>28366</v>
      </c>
      <c r="L15" s="31">
        <v>36</v>
      </c>
      <c r="M15" s="65">
        <v>76303</v>
      </c>
      <c r="N15" s="31">
        <v>66</v>
      </c>
      <c r="O15" s="65">
        <v>128897</v>
      </c>
      <c r="P15" s="31">
        <v>40</v>
      </c>
      <c r="Q15" s="65">
        <v>72137</v>
      </c>
    </row>
    <row r="16" spans="1:19" ht="24" customHeight="1" x14ac:dyDescent="0.35">
      <c r="A16" s="25" t="s">
        <v>0</v>
      </c>
      <c r="B16" s="161"/>
      <c r="C16" s="161"/>
      <c r="D16" s="58"/>
      <c r="E16" s="182"/>
      <c r="F16" s="58"/>
      <c r="G16" s="182"/>
      <c r="H16" s="58"/>
      <c r="I16" s="182"/>
      <c r="J16" s="58"/>
      <c r="K16" s="182"/>
      <c r="L16" s="58"/>
      <c r="M16" s="182"/>
      <c r="N16" s="58"/>
      <c r="O16" s="182"/>
      <c r="P16" s="58"/>
      <c r="Q16" s="182"/>
    </row>
    <row r="17" spans="1:19" ht="24" customHeight="1" x14ac:dyDescent="0.35">
      <c r="A17" s="25" t="s">
        <v>209</v>
      </c>
      <c r="B17" s="161"/>
      <c r="C17" s="161"/>
      <c r="D17" s="58"/>
      <c r="E17" s="182"/>
      <c r="F17" s="58"/>
      <c r="G17" s="182"/>
      <c r="H17" s="58"/>
      <c r="I17" s="182"/>
      <c r="J17" s="58"/>
      <c r="K17" s="182"/>
      <c r="L17" s="58"/>
      <c r="M17" s="182"/>
      <c r="N17" s="58"/>
      <c r="O17" s="182"/>
      <c r="P17" s="58"/>
      <c r="Q17" s="182"/>
    </row>
    <row r="18" spans="1:19" ht="24" customHeight="1" x14ac:dyDescent="0.35">
      <c r="A18" s="25" t="s">
        <v>262</v>
      </c>
      <c r="B18" s="161">
        <v>422748</v>
      </c>
      <c r="C18" s="161">
        <v>10029777</v>
      </c>
      <c r="D18" s="167">
        <v>211979</v>
      </c>
      <c r="E18" s="161">
        <v>5443889</v>
      </c>
      <c r="F18" s="167">
        <v>14864</v>
      </c>
      <c r="G18" s="161">
        <v>616386</v>
      </c>
      <c r="H18" s="167">
        <v>39827</v>
      </c>
      <c r="I18" s="161">
        <v>1471148</v>
      </c>
      <c r="J18" s="167">
        <v>17095</v>
      </c>
      <c r="K18" s="161">
        <v>302716</v>
      </c>
      <c r="L18" s="167">
        <v>47807</v>
      </c>
      <c r="M18" s="161">
        <v>679709</v>
      </c>
      <c r="N18" s="167">
        <v>46964</v>
      </c>
      <c r="O18" s="161">
        <v>824053</v>
      </c>
      <c r="P18" s="167">
        <v>44212</v>
      </c>
      <c r="Q18" s="161">
        <v>691876</v>
      </c>
    </row>
    <row r="19" spans="1:19" ht="24" customHeight="1" x14ac:dyDescent="0.35">
      <c r="A19" s="25" t="s">
        <v>263</v>
      </c>
      <c r="B19" s="161">
        <v>417011</v>
      </c>
      <c r="C19" s="161">
        <v>9781101</v>
      </c>
      <c r="D19" s="167">
        <v>209212</v>
      </c>
      <c r="E19" s="161">
        <v>5276753</v>
      </c>
      <c r="F19" s="167">
        <v>14775</v>
      </c>
      <c r="G19" s="161">
        <v>607972</v>
      </c>
      <c r="H19" s="167">
        <v>38202</v>
      </c>
      <c r="I19" s="161">
        <v>1421365</v>
      </c>
      <c r="J19" s="167">
        <v>16878</v>
      </c>
      <c r="K19" s="161">
        <v>296865</v>
      </c>
      <c r="L19" s="167">
        <v>47172</v>
      </c>
      <c r="M19" s="161">
        <v>674207</v>
      </c>
      <c r="N19" s="167">
        <v>46996</v>
      </c>
      <c r="O19" s="161">
        <v>824307</v>
      </c>
      <c r="P19" s="167">
        <v>43776</v>
      </c>
      <c r="Q19" s="161">
        <v>679632</v>
      </c>
    </row>
    <row r="20" spans="1:19" ht="24" customHeight="1" x14ac:dyDescent="0.35">
      <c r="A20" s="25" t="s">
        <v>264</v>
      </c>
      <c r="B20" s="161">
        <v>409977</v>
      </c>
      <c r="C20" s="161">
        <v>9425478</v>
      </c>
      <c r="D20" s="167">
        <v>205648</v>
      </c>
      <c r="E20" s="161">
        <v>5084540</v>
      </c>
      <c r="F20" s="167">
        <v>14316</v>
      </c>
      <c r="G20" s="161">
        <v>590229</v>
      </c>
      <c r="H20" s="167">
        <v>36753</v>
      </c>
      <c r="I20" s="161">
        <v>1356905</v>
      </c>
      <c r="J20" s="167">
        <v>16822</v>
      </c>
      <c r="K20" s="161">
        <v>282774</v>
      </c>
      <c r="L20" s="167">
        <v>46650</v>
      </c>
      <c r="M20" s="161">
        <v>658434</v>
      </c>
      <c r="N20" s="167">
        <v>46718</v>
      </c>
      <c r="O20" s="161">
        <v>800586</v>
      </c>
      <c r="P20" s="167">
        <v>43070</v>
      </c>
      <c r="Q20" s="161">
        <v>652010</v>
      </c>
    </row>
    <row r="21" spans="1:19" ht="24" customHeight="1" x14ac:dyDescent="0.35">
      <c r="A21" s="25" t="s">
        <v>259</v>
      </c>
      <c r="B21" s="161">
        <v>404195</v>
      </c>
      <c r="C21" s="161">
        <v>9054535</v>
      </c>
      <c r="D21" s="167">
        <v>203395</v>
      </c>
      <c r="E21" s="161">
        <v>4905795</v>
      </c>
      <c r="F21" s="167">
        <v>14074</v>
      </c>
      <c r="G21" s="161">
        <v>595723</v>
      </c>
      <c r="H21" s="167">
        <v>35347</v>
      </c>
      <c r="I21" s="161">
        <v>1254732</v>
      </c>
      <c r="J21" s="167">
        <v>16561</v>
      </c>
      <c r="K21" s="161">
        <v>271364</v>
      </c>
      <c r="L21" s="167">
        <v>46157</v>
      </c>
      <c r="M21" s="161">
        <v>643227</v>
      </c>
      <c r="N21" s="167">
        <v>46211</v>
      </c>
      <c r="O21" s="161">
        <v>765593</v>
      </c>
      <c r="P21" s="167">
        <v>42450</v>
      </c>
      <c r="Q21" s="161">
        <v>618101</v>
      </c>
    </row>
    <row r="22" spans="1:19" ht="24" customHeight="1" x14ac:dyDescent="0.35">
      <c r="A22" s="25" t="s">
        <v>260</v>
      </c>
      <c r="B22" s="161">
        <v>395924</v>
      </c>
      <c r="C22" s="161">
        <v>8955744</v>
      </c>
      <c r="D22" s="167">
        <v>199252</v>
      </c>
      <c r="E22" s="161">
        <v>4883727</v>
      </c>
      <c r="F22" s="167">
        <v>13785</v>
      </c>
      <c r="G22" s="161">
        <v>623437</v>
      </c>
      <c r="H22" s="167">
        <v>34040</v>
      </c>
      <c r="I22" s="161">
        <v>1207117</v>
      </c>
      <c r="J22" s="167">
        <v>16323</v>
      </c>
      <c r="K22" s="161">
        <v>266357</v>
      </c>
      <c r="L22" s="167">
        <v>45508</v>
      </c>
      <c r="M22" s="161">
        <v>629884</v>
      </c>
      <c r="N22" s="167">
        <v>45486</v>
      </c>
      <c r="O22" s="161">
        <v>732193</v>
      </c>
      <c r="P22" s="167">
        <v>41530</v>
      </c>
      <c r="Q22" s="161">
        <v>613029</v>
      </c>
    </row>
    <row r="23" spans="1:19" ht="24" customHeight="1" x14ac:dyDescent="0.35">
      <c r="A23" s="25" t="s">
        <v>261</v>
      </c>
      <c r="B23" s="161">
        <v>389953</v>
      </c>
      <c r="C23" s="161">
        <v>8680359</v>
      </c>
      <c r="D23" s="167">
        <v>197547</v>
      </c>
      <c r="E23" s="161">
        <v>4787053</v>
      </c>
      <c r="F23" s="167">
        <v>13551</v>
      </c>
      <c r="G23" s="161">
        <v>587845</v>
      </c>
      <c r="H23" s="167">
        <v>32781</v>
      </c>
      <c r="I23" s="161">
        <v>1130762</v>
      </c>
      <c r="J23" s="167">
        <v>15937</v>
      </c>
      <c r="K23" s="161">
        <v>262301</v>
      </c>
      <c r="L23" s="167">
        <v>44349</v>
      </c>
      <c r="M23" s="161">
        <v>606364</v>
      </c>
      <c r="N23" s="167">
        <v>44731</v>
      </c>
      <c r="O23" s="161">
        <v>695397</v>
      </c>
      <c r="P23" s="167">
        <v>41057</v>
      </c>
      <c r="Q23" s="161">
        <v>610637</v>
      </c>
    </row>
    <row r="24" spans="1:19" ht="21" x14ac:dyDescent="0.35">
      <c r="A24" s="177" t="s">
        <v>282</v>
      </c>
      <c r="B24" s="177"/>
      <c r="C24" s="177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20.25" x14ac:dyDescent="0.3">
      <c r="A25" s="178" t="s">
        <v>281</v>
      </c>
      <c r="B25" s="179"/>
      <c r="C25" s="180"/>
    </row>
    <row r="27" spans="1:19" x14ac:dyDescent="0.25">
      <c r="B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</row>
  </sheetData>
  <mergeCells count="27">
    <mergeCell ref="C5:C6"/>
    <mergeCell ref="L4:M4"/>
    <mergeCell ref="N4:O4"/>
    <mergeCell ref="I5:I6"/>
    <mergeCell ref="J5:J6"/>
    <mergeCell ref="K5:K6"/>
    <mergeCell ref="O5:O6"/>
    <mergeCell ref="D4:E4"/>
    <mergeCell ref="F4:G4"/>
    <mergeCell ref="H4:I4"/>
    <mergeCell ref="J4:K4"/>
    <mergeCell ref="A2:K2"/>
    <mergeCell ref="A1:N1"/>
    <mergeCell ref="P5:P6"/>
    <mergeCell ref="Q5:Q6"/>
    <mergeCell ref="P4:Q4"/>
    <mergeCell ref="B4:C4"/>
    <mergeCell ref="D5:D6"/>
    <mergeCell ref="E5:E6"/>
    <mergeCell ref="F5:F6"/>
    <mergeCell ref="G5:G6"/>
    <mergeCell ref="H5:H6"/>
    <mergeCell ref="A4:A6"/>
    <mergeCell ref="L5:L6"/>
    <mergeCell ref="M5:M6"/>
    <mergeCell ref="N5:N6"/>
    <mergeCell ref="B5:B6"/>
  </mergeCells>
  <pageMargins left="0.2" right="0.19685039370078741" top="0.74803149606299213" bottom="0.7480314960629921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V35"/>
  <sheetViews>
    <sheetView zoomScaleNormal="100" workbookViewId="0">
      <selection activeCell="E7" sqref="E7"/>
    </sheetView>
  </sheetViews>
  <sheetFormatPr defaultColWidth="9.125" defaultRowHeight="19.5" x14ac:dyDescent="0.3"/>
  <cols>
    <col min="1" max="1" width="29.375" style="8" customWidth="1"/>
    <col min="2" max="2" width="15.875" style="8" customWidth="1"/>
    <col min="3" max="3" width="17" style="8" customWidth="1"/>
    <col min="4" max="4" width="37.125" style="8" customWidth="1"/>
    <col min="5" max="16384" width="9.125" style="8"/>
  </cols>
  <sheetData>
    <row r="1" spans="1:7" ht="21" x14ac:dyDescent="0.35">
      <c r="A1" s="208" t="s">
        <v>288</v>
      </c>
      <c r="B1" s="208"/>
      <c r="C1" s="208"/>
      <c r="D1" s="208"/>
    </row>
    <row r="2" spans="1:7" s="14" customFormat="1" ht="21" x14ac:dyDescent="0.35">
      <c r="A2" s="225" t="s">
        <v>289</v>
      </c>
      <c r="B2" s="225"/>
      <c r="C2" s="225"/>
      <c r="D2" s="225"/>
    </row>
    <row r="4" spans="1:7" s="115" customFormat="1" x14ac:dyDescent="0.3">
      <c r="A4" s="219" t="s">
        <v>100</v>
      </c>
      <c r="B4" s="221" t="s">
        <v>102</v>
      </c>
      <c r="C4" s="222"/>
      <c r="D4" s="223" t="s">
        <v>101</v>
      </c>
    </row>
    <row r="5" spans="1:7" s="115" customFormat="1" ht="39" x14ac:dyDescent="0.3">
      <c r="A5" s="220"/>
      <c r="B5" s="116" t="s">
        <v>98</v>
      </c>
      <c r="C5" s="117" t="s">
        <v>99</v>
      </c>
      <c r="D5" s="224"/>
    </row>
    <row r="6" spans="1:7" x14ac:dyDescent="0.3">
      <c r="A6" s="15">
        <v>2558</v>
      </c>
      <c r="B6" s="16">
        <f>SUM(B7:B22)</f>
        <v>393433</v>
      </c>
      <c r="C6" s="16">
        <f>SUM(C7:C22)</f>
        <v>9336317</v>
      </c>
      <c r="D6" s="15">
        <v>2015</v>
      </c>
    </row>
    <row r="7" spans="1:7" x14ac:dyDescent="0.3">
      <c r="A7" s="17" t="s">
        <v>2</v>
      </c>
      <c r="B7" s="18">
        <v>1590</v>
      </c>
      <c r="C7" s="19">
        <v>89927</v>
      </c>
      <c r="D7" s="20" t="s">
        <v>187</v>
      </c>
      <c r="F7" s="126"/>
      <c r="G7" s="126"/>
    </row>
    <row r="8" spans="1:7" x14ac:dyDescent="0.3">
      <c r="A8" s="9" t="s">
        <v>3</v>
      </c>
      <c r="B8" s="21">
        <v>12570</v>
      </c>
      <c r="C8" s="22">
        <v>812403</v>
      </c>
      <c r="D8" s="23" t="s">
        <v>188</v>
      </c>
      <c r="F8" s="126"/>
      <c r="G8" s="126"/>
    </row>
    <row r="9" spans="1:7" x14ac:dyDescent="0.3">
      <c r="A9" s="9" t="s">
        <v>4</v>
      </c>
      <c r="B9" s="21">
        <v>7956</v>
      </c>
      <c r="C9" s="22">
        <v>452196</v>
      </c>
      <c r="D9" s="23" t="s">
        <v>189</v>
      </c>
      <c r="F9" s="126"/>
      <c r="G9" s="126"/>
    </row>
    <row r="10" spans="1:7" x14ac:dyDescent="0.3">
      <c r="A10" s="9" t="s">
        <v>5</v>
      </c>
      <c r="B10" s="21">
        <v>4864</v>
      </c>
      <c r="C10" s="22">
        <v>139402</v>
      </c>
      <c r="D10" s="23" t="s">
        <v>190</v>
      </c>
      <c r="F10" s="126"/>
      <c r="G10" s="126"/>
    </row>
    <row r="11" spans="1:7" x14ac:dyDescent="0.3">
      <c r="A11" s="9" t="s">
        <v>6</v>
      </c>
      <c r="B11" s="21">
        <v>6316</v>
      </c>
      <c r="C11" s="22">
        <v>173877</v>
      </c>
      <c r="D11" s="23" t="s">
        <v>191</v>
      </c>
      <c r="F11" s="126"/>
      <c r="G11" s="126"/>
    </row>
    <row r="12" spans="1:7" x14ac:dyDescent="0.3">
      <c r="A12" s="9" t="s">
        <v>7</v>
      </c>
      <c r="B12" s="21">
        <v>11546</v>
      </c>
      <c r="C12" s="22">
        <v>706465</v>
      </c>
      <c r="D12" s="23" t="s">
        <v>192</v>
      </c>
      <c r="F12" s="126"/>
      <c r="G12" s="126"/>
    </row>
    <row r="13" spans="1:7" x14ac:dyDescent="0.3">
      <c r="A13" s="9" t="s">
        <v>8</v>
      </c>
      <c r="B13" s="21">
        <v>4496</v>
      </c>
      <c r="C13" s="22">
        <v>166757</v>
      </c>
      <c r="D13" s="23" t="s">
        <v>193</v>
      </c>
      <c r="F13" s="126"/>
      <c r="G13" s="126"/>
    </row>
    <row r="14" spans="1:7" x14ac:dyDescent="0.3">
      <c r="A14" s="9" t="s">
        <v>9</v>
      </c>
      <c r="B14" s="21">
        <v>7464</v>
      </c>
      <c r="C14" s="22">
        <v>151885</v>
      </c>
      <c r="D14" s="23" t="s">
        <v>194</v>
      </c>
      <c r="F14" s="126"/>
      <c r="G14" s="126"/>
    </row>
    <row r="15" spans="1:7" x14ac:dyDescent="0.3">
      <c r="A15" s="9" t="s">
        <v>10</v>
      </c>
      <c r="B15" s="21">
        <v>22593</v>
      </c>
      <c r="C15" s="22">
        <v>1088614</v>
      </c>
      <c r="D15" s="23" t="s">
        <v>195</v>
      </c>
      <c r="F15" s="126"/>
      <c r="G15" s="126"/>
    </row>
    <row r="16" spans="1:7" x14ac:dyDescent="0.3">
      <c r="A16" s="9" t="s">
        <v>11</v>
      </c>
      <c r="B16" s="21">
        <v>16947</v>
      </c>
      <c r="C16" s="22">
        <v>556627</v>
      </c>
      <c r="D16" s="23" t="s">
        <v>196</v>
      </c>
      <c r="F16" s="126"/>
      <c r="G16" s="126"/>
    </row>
    <row r="17" spans="1:22" x14ac:dyDescent="0.3">
      <c r="A17" s="9" t="s">
        <v>12</v>
      </c>
      <c r="B17" s="21">
        <v>2927</v>
      </c>
      <c r="C17" s="22">
        <v>135558</v>
      </c>
      <c r="D17" s="23" t="s">
        <v>197</v>
      </c>
      <c r="F17" s="126"/>
      <c r="G17" s="126"/>
    </row>
    <row r="18" spans="1:22" x14ac:dyDescent="0.3">
      <c r="A18" s="9" t="s">
        <v>13</v>
      </c>
      <c r="B18" s="21">
        <v>1546</v>
      </c>
      <c r="C18" s="22">
        <v>39696</v>
      </c>
      <c r="D18" s="23" t="s">
        <v>198</v>
      </c>
      <c r="F18" s="126"/>
      <c r="G18" s="126"/>
    </row>
    <row r="19" spans="1:22" x14ac:dyDescent="0.3">
      <c r="A19" s="9" t="s">
        <v>14</v>
      </c>
      <c r="B19" s="21">
        <v>23545</v>
      </c>
      <c r="C19" s="22">
        <v>447810</v>
      </c>
      <c r="D19" s="23" t="s">
        <v>199</v>
      </c>
      <c r="F19" s="126"/>
      <c r="G19" s="126"/>
    </row>
    <row r="20" spans="1:22" x14ac:dyDescent="0.3">
      <c r="A20" s="9" t="s">
        <v>15</v>
      </c>
      <c r="B20" s="21">
        <v>21733</v>
      </c>
      <c r="C20" s="22">
        <v>491254</v>
      </c>
      <c r="D20" s="23" t="s">
        <v>200</v>
      </c>
      <c r="F20" s="126"/>
      <c r="G20" s="126"/>
    </row>
    <row r="21" spans="1:22" x14ac:dyDescent="0.3">
      <c r="A21" s="9" t="s">
        <v>16</v>
      </c>
      <c r="B21" s="21">
        <v>125069</v>
      </c>
      <c r="C21" s="22">
        <v>1660948</v>
      </c>
      <c r="D21" s="23" t="s">
        <v>201</v>
      </c>
      <c r="F21" s="126"/>
      <c r="G21" s="126"/>
    </row>
    <row r="22" spans="1:22" x14ac:dyDescent="0.3">
      <c r="A22" s="103" t="s">
        <v>17</v>
      </c>
      <c r="B22" s="134">
        <v>122271</v>
      </c>
      <c r="C22" s="135">
        <v>2222898</v>
      </c>
      <c r="D22" s="24" t="s">
        <v>202</v>
      </c>
      <c r="F22" s="126"/>
      <c r="G22" s="126"/>
    </row>
    <row r="23" spans="1:22" x14ac:dyDescent="0.3">
      <c r="A23" s="185" t="s">
        <v>0</v>
      </c>
      <c r="B23" s="183"/>
      <c r="C23" s="184"/>
      <c r="D23" s="186" t="s">
        <v>209</v>
      </c>
      <c r="F23" s="126"/>
      <c r="G23" s="126"/>
    </row>
    <row r="24" spans="1:22" x14ac:dyDescent="0.3">
      <c r="A24" s="10">
        <v>2557</v>
      </c>
      <c r="B24" s="138">
        <v>387755</v>
      </c>
      <c r="C24" s="138">
        <v>9132756</v>
      </c>
      <c r="D24" s="139">
        <v>2014</v>
      </c>
      <c r="F24" s="126"/>
      <c r="G24" s="126"/>
    </row>
    <row r="25" spans="1:22" x14ac:dyDescent="0.3">
      <c r="A25" s="10">
        <v>2556</v>
      </c>
      <c r="B25" s="138">
        <v>382046</v>
      </c>
      <c r="C25" s="138">
        <v>8900535</v>
      </c>
      <c r="D25" s="139">
        <v>2013</v>
      </c>
      <c r="F25" s="126"/>
      <c r="G25" s="126"/>
    </row>
    <row r="26" spans="1:22" x14ac:dyDescent="0.3">
      <c r="A26" s="10">
        <v>2555</v>
      </c>
      <c r="B26" s="138">
        <v>375535</v>
      </c>
      <c r="C26" s="138">
        <v>8575398</v>
      </c>
      <c r="D26" s="139">
        <v>2012</v>
      </c>
      <c r="F26" s="126"/>
      <c r="G26" s="126"/>
    </row>
    <row r="27" spans="1:22" x14ac:dyDescent="0.3">
      <c r="A27" s="10">
        <v>2554</v>
      </c>
      <c r="B27" s="138">
        <v>370322</v>
      </c>
      <c r="C27" s="138">
        <v>8222960</v>
      </c>
      <c r="D27" s="139">
        <v>2011</v>
      </c>
      <c r="F27" s="126"/>
      <c r="G27" s="126"/>
    </row>
    <row r="28" spans="1:22" x14ac:dyDescent="0.3">
      <c r="A28" s="10">
        <v>2553</v>
      </c>
      <c r="B28" s="138">
        <v>395927</v>
      </c>
      <c r="C28" s="138">
        <v>8955744</v>
      </c>
      <c r="D28" s="139">
        <v>2010</v>
      </c>
      <c r="F28" s="126"/>
      <c r="G28" s="126"/>
    </row>
    <row r="29" spans="1:22" x14ac:dyDescent="0.3">
      <c r="A29" s="10">
        <v>2552</v>
      </c>
      <c r="B29" s="138">
        <v>389953</v>
      </c>
      <c r="C29" s="138">
        <v>8680359</v>
      </c>
      <c r="D29" s="139">
        <v>2009</v>
      </c>
      <c r="F29" s="126"/>
      <c r="G29" s="126"/>
    </row>
    <row r="30" spans="1:22" s="72" customFormat="1" x14ac:dyDescent="0.3">
      <c r="A30" s="74" t="s">
        <v>203</v>
      </c>
      <c r="C30" s="73"/>
    </row>
    <row r="31" spans="1:22" s="72" customFormat="1" x14ac:dyDescent="0.3">
      <c r="A31" s="74" t="s">
        <v>204</v>
      </c>
      <c r="C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</row>
    <row r="32" spans="1:22" s="72" customFormat="1" x14ac:dyDescent="0.3">
      <c r="A32" s="74" t="s">
        <v>205</v>
      </c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</row>
    <row r="33" spans="1:2" s="72" customFormat="1" x14ac:dyDescent="0.3">
      <c r="A33" s="74" t="s">
        <v>206</v>
      </c>
    </row>
    <row r="34" spans="1:2" x14ac:dyDescent="0.3">
      <c r="A34" s="1" t="s">
        <v>279</v>
      </c>
      <c r="B34" s="1"/>
    </row>
    <row r="35" spans="1:2" x14ac:dyDescent="0.3">
      <c r="A35" s="92" t="s">
        <v>280</v>
      </c>
      <c r="B35" s="93"/>
    </row>
  </sheetData>
  <mergeCells count="5">
    <mergeCell ref="A4:A5"/>
    <mergeCell ref="B4:C4"/>
    <mergeCell ref="D4:D5"/>
    <mergeCell ref="A1:D1"/>
    <mergeCell ref="A2:D2"/>
  </mergeCells>
  <pageMargins left="0.8" right="0.27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17"/>
  <sheetViews>
    <sheetView zoomScaleNormal="100" workbookViewId="0">
      <selection activeCell="B6" sqref="B6"/>
    </sheetView>
  </sheetViews>
  <sheetFormatPr defaultRowHeight="14.25" x14ac:dyDescent="0.2"/>
  <cols>
    <col min="1" max="1" width="13.625" customWidth="1"/>
    <col min="2" max="2" width="25.625" customWidth="1"/>
    <col min="3" max="3" width="30.375" customWidth="1"/>
    <col min="4" max="4" width="16.375" customWidth="1"/>
  </cols>
  <sheetData>
    <row r="1" spans="1:4" ht="21" x14ac:dyDescent="0.35">
      <c r="A1" s="208" t="s">
        <v>290</v>
      </c>
      <c r="B1" s="208"/>
      <c r="C1" s="208"/>
      <c r="D1" s="3"/>
    </row>
    <row r="2" spans="1:4" s="14" customFormat="1" ht="21" x14ac:dyDescent="0.35">
      <c r="A2" s="225" t="s">
        <v>291</v>
      </c>
      <c r="B2" s="225"/>
      <c r="C2" s="225"/>
    </row>
    <row r="3" spans="1:4" ht="21" x14ac:dyDescent="0.35">
      <c r="A3" s="2"/>
      <c r="B3" s="2"/>
      <c r="C3" s="2"/>
      <c r="D3" s="3"/>
    </row>
    <row r="4" spans="1:4" ht="19.5" x14ac:dyDescent="0.3">
      <c r="A4" s="226" t="s">
        <v>186</v>
      </c>
      <c r="B4" s="221" t="s">
        <v>208</v>
      </c>
      <c r="C4" s="222"/>
      <c r="D4" s="229" t="s">
        <v>184</v>
      </c>
    </row>
    <row r="5" spans="1:4" ht="19.5" x14ac:dyDescent="0.3">
      <c r="A5" s="227"/>
      <c r="B5" s="95" t="s">
        <v>18</v>
      </c>
      <c r="C5" s="95" t="s">
        <v>275</v>
      </c>
      <c r="D5" s="230"/>
    </row>
    <row r="6" spans="1:4" ht="39" x14ac:dyDescent="0.2">
      <c r="A6" s="227"/>
      <c r="B6" s="96" t="s">
        <v>314</v>
      </c>
      <c r="C6" s="97" t="s">
        <v>207</v>
      </c>
      <c r="D6" s="230"/>
    </row>
    <row r="7" spans="1:4" ht="19.5" x14ac:dyDescent="0.3">
      <c r="A7" s="228"/>
      <c r="B7" s="15" t="s">
        <v>19</v>
      </c>
      <c r="C7" s="15" t="s">
        <v>19</v>
      </c>
      <c r="D7" s="224"/>
    </row>
    <row r="8" spans="1:4" ht="19.5" x14ac:dyDescent="0.3">
      <c r="A8" s="15">
        <v>2558</v>
      </c>
      <c r="B8" s="16">
        <v>1478768</v>
      </c>
      <c r="C8" s="16">
        <v>48625</v>
      </c>
      <c r="D8" s="10">
        <v>2015</v>
      </c>
    </row>
    <row r="9" spans="1:4" ht="19.5" x14ac:dyDescent="0.3">
      <c r="A9" s="10" t="s">
        <v>0</v>
      </c>
      <c r="B9" s="11"/>
      <c r="C9" s="11"/>
      <c r="D9" s="10" t="s">
        <v>209</v>
      </c>
    </row>
    <row r="10" spans="1:4" ht="19.5" x14ac:dyDescent="0.3">
      <c r="A10" s="10">
        <v>2557</v>
      </c>
      <c r="B10" s="12">
        <v>1344297</v>
      </c>
      <c r="C10" s="12">
        <v>45437</v>
      </c>
      <c r="D10" s="10">
        <v>2014</v>
      </c>
    </row>
    <row r="11" spans="1:4" ht="19.5" x14ac:dyDescent="0.3">
      <c r="A11" s="10">
        <v>2556</v>
      </c>
      <c r="B11" s="12">
        <v>1170202</v>
      </c>
      <c r="C11" s="12">
        <v>41227</v>
      </c>
      <c r="D11" s="10">
        <v>2013</v>
      </c>
    </row>
    <row r="12" spans="1:4" ht="19.5" x14ac:dyDescent="0.3">
      <c r="A12" s="10">
        <v>2555</v>
      </c>
      <c r="B12" s="12">
        <v>1059216</v>
      </c>
      <c r="C12" s="12">
        <v>37773</v>
      </c>
      <c r="D12" s="10">
        <v>2012</v>
      </c>
    </row>
    <row r="13" spans="1:4" ht="19.5" x14ac:dyDescent="0.3">
      <c r="A13" s="10">
        <v>2554</v>
      </c>
      <c r="B13" s="12">
        <v>945103</v>
      </c>
      <c r="C13" s="12">
        <v>34104</v>
      </c>
      <c r="D13" s="10">
        <v>2011</v>
      </c>
    </row>
    <row r="14" spans="1:4" ht="19.5" x14ac:dyDescent="0.3">
      <c r="A14" s="10">
        <v>2553</v>
      </c>
      <c r="B14" s="12">
        <v>827304</v>
      </c>
      <c r="C14" s="12">
        <v>31580</v>
      </c>
      <c r="D14" s="10">
        <v>2010</v>
      </c>
    </row>
    <row r="15" spans="1:4" ht="19.5" x14ac:dyDescent="0.3">
      <c r="A15" s="10">
        <v>2552</v>
      </c>
      <c r="B15" s="12">
        <v>707186</v>
      </c>
      <c r="C15" s="12">
        <v>29250</v>
      </c>
      <c r="D15" s="10">
        <v>2009</v>
      </c>
    </row>
    <row r="16" spans="1:4" ht="18.75" x14ac:dyDescent="0.3">
      <c r="A16" s="1" t="s">
        <v>282</v>
      </c>
      <c r="B16" s="1"/>
      <c r="C16" s="1"/>
    </row>
    <row r="17" spans="1:2" ht="18.75" x14ac:dyDescent="0.3">
      <c r="A17" s="92" t="s">
        <v>281</v>
      </c>
      <c r="B17" s="93"/>
    </row>
  </sheetData>
  <mergeCells count="5">
    <mergeCell ref="A4:A7"/>
    <mergeCell ref="B4:C4"/>
    <mergeCell ref="D4:D7"/>
    <mergeCell ref="A1:C1"/>
    <mergeCell ref="A2:C2"/>
  </mergeCells>
  <pageMargins left="0.77" right="0.21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V29"/>
  <sheetViews>
    <sheetView topLeftCell="A4" zoomScaleNormal="100" workbookViewId="0">
      <selection activeCell="H5" sqref="H5:H6"/>
    </sheetView>
  </sheetViews>
  <sheetFormatPr defaultColWidth="9.125" defaultRowHeight="19.5" x14ac:dyDescent="0.25"/>
  <cols>
    <col min="1" max="1" width="29.125" style="38" customWidth="1"/>
    <col min="2" max="5" width="14.375" style="38" customWidth="1"/>
    <col min="6" max="6" width="14" style="38" customWidth="1"/>
    <col min="7" max="7" width="14.25" style="38" customWidth="1"/>
    <col min="8" max="8" width="15" style="38" customWidth="1"/>
    <col min="9" max="9" width="14.375" style="38" customWidth="1"/>
    <col min="10" max="10" width="12.75" style="38" customWidth="1"/>
    <col min="11" max="11" width="11.25" style="38" bestFit="1" customWidth="1"/>
    <col min="12" max="16384" width="9.125" style="38"/>
  </cols>
  <sheetData>
    <row r="1" spans="1:22" ht="21" x14ac:dyDescent="0.35">
      <c r="A1" s="208" t="s">
        <v>292</v>
      </c>
      <c r="B1" s="208"/>
      <c r="C1" s="208"/>
      <c r="D1" s="208"/>
      <c r="E1" s="208"/>
      <c r="F1" s="208"/>
      <c r="G1" s="208"/>
      <c r="H1" s="208"/>
      <c r="I1" s="208"/>
      <c r="J1" s="2"/>
    </row>
    <row r="2" spans="1:22" s="77" customFormat="1" ht="21" x14ac:dyDescent="0.35">
      <c r="A2" s="225" t="s">
        <v>293</v>
      </c>
      <c r="B2" s="225"/>
      <c r="C2" s="225"/>
      <c r="D2" s="225"/>
      <c r="E2" s="225"/>
      <c r="F2" s="225"/>
      <c r="G2" s="225"/>
      <c r="H2" s="87"/>
      <c r="I2" s="4"/>
      <c r="J2" s="75"/>
      <c r="K2" s="76"/>
      <c r="L2" s="76"/>
      <c r="M2" s="76"/>
      <c r="N2" s="76"/>
      <c r="S2" s="76"/>
      <c r="T2" s="78"/>
      <c r="U2" s="79"/>
      <c r="V2" s="79"/>
    </row>
    <row r="3" spans="1:22" ht="21" x14ac:dyDescent="0.35">
      <c r="A3" s="2"/>
      <c r="B3" s="2"/>
      <c r="C3" s="2"/>
      <c r="D3" s="2"/>
      <c r="E3" s="2"/>
      <c r="F3" s="2"/>
      <c r="G3" s="2"/>
      <c r="H3" s="2"/>
      <c r="I3" s="98" t="s">
        <v>20</v>
      </c>
    </row>
    <row r="4" spans="1:22" s="77" customFormat="1" x14ac:dyDescent="0.3">
      <c r="A4" s="82"/>
      <c r="B4" s="83"/>
      <c r="C4" s="84"/>
      <c r="D4" s="85"/>
      <c r="E4" s="84"/>
      <c r="F4" s="84"/>
      <c r="G4" s="84"/>
      <c r="H4" s="84"/>
      <c r="I4" s="99" t="s">
        <v>222</v>
      </c>
      <c r="K4" s="76"/>
      <c r="L4" s="76"/>
      <c r="M4" s="76"/>
      <c r="N4" s="76"/>
      <c r="S4" s="76"/>
      <c r="T4" s="78"/>
      <c r="U4" s="79"/>
      <c r="V4" s="79"/>
    </row>
    <row r="5" spans="1:22" s="3" customFormat="1" ht="24.75" customHeight="1" x14ac:dyDescent="0.25">
      <c r="A5" s="223" t="s">
        <v>223</v>
      </c>
      <c r="B5" s="223" t="s">
        <v>210</v>
      </c>
      <c r="C5" s="223" t="s">
        <v>219</v>
      </c>
      <c r="D5" s="223" t="s">
        <v>277</v>
      </c>
      <c r="E5" s="223" t="s">
        <v>239</v>
      </c>
      <c r="F5" s="223" t="s">
        <v>236</v>
      </c>
      <c r="G5" s="223" t="s">
        <v>221</v>
      </c>
      <c r="H5" s="223" t="s">
        <v>294</v>
      </c>
      <c r="I5" s="223" t="s">
        <v>238</v>
      </c>
    </row>
    <row r="6" spans="1:22" s="3" customFormat="1" ht="56.25" customHeight="1" x14ac:dyDescent="0.25">
      <c r="A6" s="230"/>
      <c r="B6" s="230"/>
      <c r="C6" s="230"/>
      <c r="D6" s="230"/>
      <c r="E6" s="230"/>
      <c r="F6" s="224"/>
      <c r="G6" s="233"/>
      <c r="H6" s="230"/>
      <c r="I6" s="230"/>
    </row>
    <row r="7" spans="1:22" ht="20.25" x14ac:dyDescent="0.3">
      <c r="A7" s="100" t="s">
        <v>266</v>
      </c>
      <c r="B7" s="172">
        <f>SUM(C7:I7)</f>
        <v>2661213</v>
      </c>
      <c r="C7" s="101">
        <f t="shared" ref="C7:I7" si="0">SUM(C8:C14)</f>
        <v>1254522</v>
      </c>
      <c r="D7" s="101">
        <f t="shared" si="0"/>
        <v>149310</v>
      </c>
      <c r="E7" s="101">
        <f t="shared" si="0"/>
        <v>293830</v>
      </c>
      <c r="F7" s="101">
        <f t="shared" si="0"/>
        <v>99577</v>
      </c>
      <c r="G7" s="101">
        <f t="shared" si="0"/>
        <v>252618</v>
      </c>
      <c r="H7" s="101">
        <f t="shared" si="0"/>
        <v>380571</v>
      </c>
      <c r="I7" s="101">
        <f t="shared" si="0"/>
        <v>230785</v>
      </c>
    </row>
    <row r="8" spans="1:22" ht="20.25" x14ac:dyDescent="0.3">
      <c r="A8" s="9" t="s">
        <v>211</v>
      </c>
      <c r="B8" s="102">
        <f t="shared" ref="B8:B14" si="1">SUM(C8:I8)</f>
        <v>0</v>
      </c>
      <c r="C8" s="137"/>
      <c r="D8" s="137"/>
      <c r="E8" s="137"/>
      <c r="F8" s="137"/>
      <c r="G8" s="137"/>
      <c r="H8" s="137"/>
      <c r="I8" s="137"/>
    </row>
    <row r="9" spans="1:22" ht="20.25" x14ac:dyDescent="0.3">
      <c r="A9" s="9" t="s">
        <v>212</v>
      </c>
      <c r="B9" s="102">
        <f t="shared" si="1"/>
        <v>286295</v>
      </c>
      <c r="C9" s="102">
        <v>89804</v>
      </c>
      <c r="D9" s="102">
        <v>15734</v>
      </c>
      <c r="E9" s="102">
        <v>37593</v>
      </c>
      <c r="F9" s="102">
        <v>12640</v>
      </c>
      <c r="G9" s="102">
        <v>33195</v>
      </c>
      <c r="H9" s="102">
        <v>64929</v>
      </c>
      <c r="I9" s="102">
        <v>32400</v>
      </c>
    </row>
    <row r="10" spans="1:22" ht="20.25" x14ac:dyDescent="0.3">
      <c r="A10" s="9" t="s">
        <v>215</v>
      </c>
      <c r="B10" s="102">
        <f t="shared" si="1"/>
        <v>1586</v>
      </c>
      <c r="C10" s="102">
        <v>547</v>
      </c>
      <c r="D10" s="9">
        <v>147</v>
      </c>
      <c r="E10" s="9">
        <v>141</v>
      </c>
      <c r="F10" s="9">
        <v>80</v>
      </c>
      <c r="G10" s="9">
        <v>271</v>
      </c>
      <c r="H10" s="9">
        <v>294</v>
      </c>
      <c r="I10" s="9">
        <v>106</v>
      </c>
    </row>
    <row r="11" spans="1:22" ht="20.25" x14ac:dyDescent="0.3">
      <c r="A11" s="9" t="s">
        <v>216</v>
      </c>
      <c r="B11" s="102">
        <f t="shared" si="1"/>
        <v>23667</v>
      </c>
      <c r="C11" s="102">
        <v>7802</v>
      </c>
      <c r="D11" s="102">
        <v>1557</v>
      </c>
      <c r="E11" s="102">
        <v>2416</v>
      </c>
      <c r="F11" s="102">
        <v>1185</v>
      </c>
      <c r="G11" s="102">
        <v>3546</v>
      </c>
      <c r="H11" s="102">
        <v>5434</v>
      </c>
      <c r="I11" s="102">
        <v>1727</v>
      </c>
    </row>
    <row r="12" spans="1:22" ht="20.25" x14ac:dyDescent="0.3">
      <c r="A12" s="9" t="s">
        <v>217</v>
      </c>
      <c r="B12" s="102">
        <f t="shared" si="1"/>
        <v>1302765</v>
      </c>
      <c r="C12" s="102">
        <v>471896</v>
      </c>
      <c r="D12" s="102">
        <v>86346</v>
      </c>
      <c r="E12" s="102">
        <v>191772</v>
      </c>
      <c r="F12" s="102">
        <v>53994</v>
      </c>
      <c r="G12" s="102">
        <v>135542</v>
      </c>
      <c r="H12" s="102">
        <v>218185</v>
      </c>
      <c r="I12" s="102">
        <v>145030</v>
      </c>
    </row>
    <row r="13" spans="1:22" ht="20.25" x14ac:dyDescent="0.3">
      <c r="A13" s="9" t="s">
        <v>214</v>
      </c>
      <c r="B13" s="102">
        <f t="shared" si="1"/>
        <v>843938</v>
      </c>
      <c r="C13" s="102">
        <v>560937</v>
      </c>
      <c r="D13" s="102">
        <f>8019+29893</f>
        <v>37912</v>
      </c>
      <c r="E13" s="102">
        <f>12158+34066</f>
        <v>46224</v>
      </c>
      <c r="F13" s="102">
        <f>6088+20306</f>
        <v>26394</v>
      </c>
      <c r="G13" s="102">
        <f>18579+45572</f>
        <v>64151</v>
      </c>
      <c r="H13" s="102">
        <f>24072+44154</f>
        <v>68226</v>
      </c>
      <c r="I13" s="102">
        <f>9092+31002</f>
        <v>40094</v>
      </c>
    </row>
    <row r="14" spans="1:22" ht="20.25" x14ac:dyDescent="0.3">
      <c r="A14" s="103" t="s">
        <v>213</v>
      </c>
      <c r="B14" s="173">
        <f t="shared" si="1"/>
        <v>202962</v>
      </c>
      <c r="C14" s="104">
        <v>123536</v>
      </c>
      <c r="D14" s="104">
        <v>7614</v>
      </c>
      <c r="E14" s="104">
        <v>15684</v>
      </c>
      <c r="F14" s="104">
        <v>5284</v>
      </c>
      <c r="G14" s="104">
        <v>15913</v>
      </c>
      <c r="H14" s="104">
        <v>23503</v>
      </c>
      <c r="I14" s="104">
        <v>11428</v>
      </c>
    </row>
    <row r="15" spans="1:22" ht="20.25" x14ac:dyDescent="0.3">
      <c r="A15" s="10" t="s">
        <v>0</v>
      </c>
      <c r="B15" s="11"/>
      <c r="C15" s="11"/>
      <c r="D15" s="11"/>
      <c r="E15" s="11"/>
      <c r="F15" s="11"/>
      <c r="G15" s="11"/>
      <c r="H15" s="11"/>
      <c r="I15" s="11"/>
    </row>
    <row r="16" spans="1:22" ht="20.25" x14ac:dyDescent="0.3">
      <c r="A16" s="187" t="s">
        <v>283</v>
      </c>
      <c r="B16" s="188"/>
      <c r="C16" s="188"/>
      <c r="D16" s="188"/>
      <c r="E16" s="188"/>
      <c r="F16" s="188"/>
      <c r="G16" s="188"/>
      <c r="H16" s="188"/>
      <c r="I16" s="188"/>
    </row>
    <row r="17" spans="1:10" ht="20.25" x14ac:dyDescent="0.3">
      <c r="A17" s="140" t="s">
        <v>253</v>
      </c>
      <c r="B17" s="174">
        <v>33012971</v>
      </c>
      <c r="C17" s="141">
        <v>16845351</v>
      </c>
      <c r="D17" s="141">
        <v>2072497</v>
      </c>
      <c r="E17" s="141">
        <v>4412922</v>
      </c>
      <c r="F17" s="141">
        <v>1493394</v>
      </c>
      <c r="G17" s="141">
        <v>2966247</v>
      </c>
      <c r="H17" s="141">
        <v>3087063</v>
      </c>
      <c r="I17" s="141">
        <v>2135497</v>
      </c>
    </row>
    <row r="18" spans="1:10" ht="20.25" x14ac:dyDescent="0.3">
      <c r="A18" s="100" t="s">
        <v>248</v>
      </c>
      <c r="B18" s="101">
        <v>32187832</v>
      </c>
      <c r="C18" s="101">
        <v>16543253</v>
      </c>
      <c r="D18" s="101">
        <v>2075762</v>
      </c>
      <c r="E18" s="101">
        <v>4174521</v>
      </c>
      <c r="F18" s="101">
        <v>1435000</v>
      </c>
      <c r="G18" s="101">
        <v>3001339</v>
      </c>
      <c r="H18" s="101">
        <v>2984980</v>
      </c>
      <c r="I18" s="101">
        <v>1972977</v>
      </c>
    </row>
    <row r="19" spans="1:10" ht="20.25" x14ac:dyDescent="0.3">
      <c r="A19" s="10" t="s">
        <v>249</v>
      </c>
      <c r="B19" s="101">
        <v>32033724</v>
      </c>
      <c r="C19" s="101">
        <v>16813554</v>
      </c>
      <c r="D19" s="101">
        <v>2076835</v>
      </c>
      <c r="E19" s="101">
        <v>4134710</v>
      </c>
      <c r="F19" s="101">
        <v>1323631</v>
      </c>
      <c r="G19" s="101">
        <v>2997211</v>
      </c>
      <c r="H19" s="101">
        <v>2794248</v>
      </c>
      <c r="I19" s="101">
        <v>1893535</v>
      </c>
    </row>
    <row r="20" spans="1:10" ht="20.25" x14ac:dyDescent="0.3">
      <c r="A20" s="10" t="s">
        <v>250</v>
      </c>
      <c r="B20" s="12">
        <v>31697859</v>
      </c>
      <c r="C20" s="12">
        <v>16465612</v>
      </c>
      <c r="D20" s="12">
        <v>2099225</v>
      </c>
      <c r="E20" s="12">
        <v>4097949</v>
      </c>
      <c r="F20" s="12">
        <v>1448256</v>
      </c>
      <c r="G20" s="12">
        <v>2841243</v>
      </c>
      <c r="H20" s="12">
        <v>2733544</v>
      </c>
      <c r="I20" s="12">
        <v>2012030</v>
      </c>
    </row>
    <row r="21" spans="1:10" ht="20.25" x14ac:dyDescent="0.3">
      <c r="A21" s="10" t="s">
        <v>251</v>
      </c>
      <c r="B21" s="12">
        <v>31565052</v>
      </c>
      <c r="C21" s="12">
        <v>16554567</v>
      </c>
      <c r="D21" s="12">
        <v>2142283</v>
      </c>
      <c r="E21" s="12">
        <v>3933974</v>
      </c>
      <c r="F21" s="12">
        <v>1373434</v>
      </c>
      <c r="G21" s="12">
        <v>2929475</v>
      </c>
      <c r="H21" s="12">
        <v>2656896</v>
      </c>
      <c r="I21" s="12">
        <v>1974423</v>
      </c>
    </row>
    <row r="22" spans="1:10" ht="20.25" x14ac:dyDescent="0.3">
      <c r="A22" s="10" t="s">
        <v>252</v>
      </c>
      <c r="B22" s="12">
        <v>30786756</v>
      </c>
      <c r="C22" s="12">
        <v>16213277</v>
      </c>
      <c r="D22" s="12">
        <v>2004901</v>
      </c>
      <c r="E22" s="12">
        <v>3828842</v>
      </c>
      <c r="F22" s="12">
        <v>1383706</v>
      </c>
      <c r="G22" s="12">
        <v>2786493</v>
      </c>
      <c r="H22" s="12">
        <v>2635805</v>
      </c>
      <c r="I22" s="12">
        <v>1933732</v>
      </c>
    </row>
    <row r="23" spans="1:10" ht="21" x14ac:dyDescent="0.35">
      <c r="A23" s="232" t="s">
        <v>285</v>
      </c>
      <c r="B23" s="232"/>
      <c r="C23" s="232"/>
      <c r="D23" s="6"/>
      <c r="E23" s="6"/>
      <c r="F23" s="6"/>
      <c r="G23" s="6"/>
      <c r="H23" s="6"/>
      <c r="I23" s="6"/>
      <c r="J23" s="6"/>
    </row>
    <row r="24" spans="1:10" ht="21" x14ac:dyDescent="0.35">
      <c r="A24" s="231" t="s">
        <v>257</v>
      </c>
      <c r="B24" s="231"/>
      <c r="C24" s="231"/>
      <c r="D24" s="6"/>
      <c r="E24" s="6"/>
      <c r="F24" s="6"/>
      <c r="G24" s="6"/>
      <c r="H24" s="6"/>
      <c r="I24" s="6"/>
      <c r="J24" s="6"/>
    </row>
    <row r="25" spans="1:10" ht="21" x14ac:dyDescent="0.35">
      <c r="A25" s="81" t="s">
        <v>218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 ht="20.45" customHeight="1" x14ac:dyDescent="0.35">
      <c r="A26" s="6" t="s">
        <v>81</v>
      </c>
      <c r="B26" s="6"/>
      <c r="C26" s="6"/>
      <c r="D26" s="6"/>
      <c r="E26" s="6" t="s">
        <v>224</v>
      </c>
      <c r="F26" s="6"/>
      <c r="G26" s="6"/>
      <c r="H26" s="6"/>
      <c r="I26" s="6"/>
      <c r="J26" s="6"/>
    </row>
    <row r="27" spans="1:10" ht="20.25" x14ac:dyDescent="0.3">
      <c r="A27" s="1" t="s">
        <v>279</v>
      </c>
      <c r="B27" s="1"/>
    </row>
    <row r="28" spans="1:10" ht="20.25" x14ac:dyDescent="0.3">
      <c r="A28" s="92" t="s">
        <v>280</v>
      </c>
      <c r="B28" s="93"/>
    </row>
    <row r="29" spans="1:10" ht="20.25" x14ac:dyDescent="0.3">
      <c r="A29" s="80"/>
    </row>
  </sheetData>
  <mergeCells count="13">
    <mergeCell ref="A24:C24"/>
    <mergeCell ref="A23:C23"/>
    <mergeCell ref="A1:I1"/>
    <mergeCell ref="A5:A6"/>
    <mergeCell ref="I5:I6"/>
    <mergeCell ref="B5:B6"/>
    <mergeCell ref="H5:H6"/>
    <mergeCell ref="C5:C6"/>
    <mergeCell ref="D5:D6"/>
    <mergeCell ref="E5:E6"/>
    <mergeCell ref="F5:F6"/>
    <mergeCell ref="G5:G6"/>
    <mergeCell ref="A2:G2"/>
  </mergeCells>
  <pageMargins left="0.74" right="0.2" top="0.41" bottom="0.28999999999999998" header="0.31496062992125984" footer="0.2"/>
  <pageSetup paperSize="9" scale="8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17"/>
  <sheetViews>
    <sheetView zoomScaleNormal="100" workbookViewId="0">
      <selection activeCell="A2" sqref="A2:C2"/>
    </sheetView>
  </sheetViews>
  <sheetFormatPr defaultColWidth="9.125" defaultRowHeight="19.5" x14ac:dyDescent="0.25"/>
  <cols>
    <col min="1" max="1" width="18.875" style="38" customWidth="1"/>
    <col min="2" max="4" width="20.75" style="38" customWidth="1"/>
    <col min="5" max="16384" width="9.125" style="38"/>
  </cols>
  <sheetData>
    <row r="1" spans="1:6" ht="21" x14ac:dyDescent="0.35">
      <c r="A1" s="208" t="s">
        <v>295</v>
      </c>
      <c r="B1" s="208"/>
      <c r="C1" s="208"/>
      <c r="D1" s="208"/>
      <c r="E1" s="3"/>
      <c r="F1" s="3"/>
    </row>
    <row r="2" spans="1:6" ht="21" x14ac:dyDescent="0.35">
      <c r="A2" s="225" t="s">
        <v>296</v>
      </c>
      <c r="B2" s="225"/>
      <c r="C2" s="225"/>
      <c r="D2" s="3"/>
      <c r="E2" s="3"/>
      <c r="F2" s="3"/>
    </row>
    <row r="3" spans="1:6" ht="21" x14ac:dyDescent="0.35">
      <c r="A3" s="6"/>
      <c r="B3" s="6"/>
      <c r="C3" s="6"/>
    </row>
    <row r="4" spans="1:6" ht="15.6" customHeight="1" x14ac:dyDescent="0.25">
      <c r="A4" s="234" t="s">
        <v>228</v>
      </c>
      <c r="B4" s="209" t="s">
        <v>241</v>
      </c>
      <c r="C4" s="209" t="s">
        <v>256</v>
      </c>
      <c r="D4" s="234" t="s">
        <v>227</v>
      </c>
    </row>
    <row r="5" spans="1:6" ht="91.15" customHeight="1" x14ac:dyDescent="0.25">
      <c r="A5" s="235"/>
      <c r="B5" s="235"/>
      <c r="C5" s="235"/>
      <c r="D5" s="235"/>
    </row>
    <row r="6" spans="1:6" ht="21" x14ac:dyDescent="0.35">
      <c r="A6" s="26">
        <v>2558</v>
      </c>
      <c r="B6" s="26">
        <f>SUM(B7:B8)</f>
        <v>241</v>
      </c>
      <c r="C6" s="70">
        <f>SUM(C7:C8)</f>
        <v>2234</v>
      </c>
      <c r="D6" s="26">
        <v>2015</v>
      </c>
    </row>
    <row r="7" spans="1:6" ht="21" x14ac:dyDescent="0.35">
      <c r="A7" s="25" t="s">
        <v>21</v>
      </c>
      <c r="B7" s="25">
        <v>157</v>
      </c>
      <c r="C7" s="71">
        <v>1293</v>
      </c>
      <c r="D7" s="25" t="s">
        <v>240</v>
      </c>
    </row>
    <row r="8" spans="1:6" ht="21" x14ac:dyDescent="0.35">
      <c r="A8" s="51" t="s">
        <v>22</v>
      </c>
      <c r="B8" s="51">
        <v>84</v>
      </c>
      <c r="C8" s="198">
        <v>941</v>
      </c>
      <c r="D8" s="51" t="s">
        <v>103</v>
      </c>
    </row>
    <row r="9" spans="1:6" ht="21" x14ac:dyDescent="0.35">
      <c r="A9" s="25" t="s">
        <v>0</v>
      </c>
      <c r="B9" s="25"/>
      <c r="C9" s="25"/>
      <c r="D9" s="25" t="s">
        <v>209</v>
      </c>
    </row>
    <row r="10" spans="1:6" ht="21" x14ac:dyDescent="0.35">
      <c r="A10" s="25">
        <v>2557</v>
      </c>
      <c r="B10" s="25">
        <v>241</v>
      </c>
      <c r="C10" s="71">
        <v>2234</v>
      </c>
      <c r="D10" s="25">
        <v>2014</v>
      </c>
    </row>
    <row r="11" spans="1:6" ht="21" x14ac:dyDescent="0.35">
      <c r="A11" s="25">
        <v>2556</v>
      </c>
      <c r="B11" s="25">
        <v>241</v>
      </c>
      <c r="C11" s="71">
        <v>2220</v>
      </c>
      <c r="D11" s="25">
        <v>2013</v>
      </c>
    </row>
    <row r="12" spans="1:6" ht="21" x14ac:dyDescent="0.35">
      <c r="A12" s="25">
        <v>2555</v>
      </c>
      <c r="B12" s="25">
        <v>243</v>
      </c>
      <c r="C12" s="71">
        <v>2283</v>
      </c>
      <c r="D12" s="25">
        <v>2012</v>
      </c>
    </row>
    <row r="13" spans="1:6" ht="21" x14ac:dyDescent="0.35">
      <c r="A13" s="25">
        <v>2554</v>
      </c>
      <c r="B13" s="25">
        <v>242</v>
      </c>
      <c r="C13" s="71">
        <v>2141</v>
      </c>
      <c r="D13" s="25">
        <v>2011</v>
      </c>
    </row>
    <row r="14" spans="1:6" ht="21" x14ac:dyDescent="0.35">
      <c r="A14" s="25">
        <v>2553</v>
      </c>
      <c r="B14" s="25">
        <v>243</v>
      </c>
      <c r="C14" s="71">
        <v>2220</v>
      </c>
      <c r="D14" s="25">
        <v>2010</v>
      </c>
    </row>
    <row r="15" spans="1:6" ht="21" x14ac:dyDescent="0.35">
      <c r="A15" s="25">
        <v>2552</v>
      </c>
      <c r="B15" s="25">
        <v>250</v>
      </c>
      <c r="C15" s="71">
        <v>2313</v>
      </c>
      <c r="D15" s="25">
        <v>2009</v>
      </c>
    </row>
    <row r="16" spans="1:6" ht="20.25" x14ac:dyDescent="0.3">
      <c r="A16" s="1" t="s">
        <v>282</v>
      </c>
      <c r="B16" s="1"/>
      <c r="C16" s="1"/>
    </row>
    <row r="17" spans="1:3" ht="20.25" x14ac:dyDescent="0.3">
      <c r="A17" s="92" t="s">
        <v>281</v>
      </c>
      <c r="B17" s="93"/>
      <c r="C17"/>
    </row>
  </sheetData>
  <mergeCells count="6">
    <mergeCell ref="A4:A5"/>
    <mergeCell ref="B4:B5"/>
    <mergeCell ref="C4:C5"/>
    <mergeCell ref="D4:D5"/>
    <mergeCell ref="A1:D1"/>
    <mergeCell ref="A2:C2"/>
  </mergeCells>
  <pageMargins left="0.91" right="0.2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E28"/>
  <sheetViews>
    <sheetView zoomScaleNormal="100" workbookViewId="0">
      <selection activeCell="B12" sqref="B12"/>
    </sheetView>
  </sheetViews>
  <sheetFormatPr defaultColWidth="9.125" defaultRowHeight="21" x14ac:dyDescent="0.35"/>
  <cols>
    <col min="1" max="3" width="28.5" style="6" customWidth="1"/>
    <col min="4" max="16384" width="9.125" style="6"/>
  </cols>
  <sheetData>
    <row r="1" spans="1:4" x14ac:dyDescent="0.35">
      <c r="A1" s="208" t="s">
        <v>297</v>
      </c>
      <c r="B1" s="208"/>
      <c r="C1" s="2"/>
      <c r="D1" s="2"/>
    </row>
    <row r="2" spans="1:4" ht="23.25" customHeight="1" x14ac:dyDescent="0.35">
      <c r="A2" s="225" t="s">
        <v>298</v>
      </c>
      <c r="B2" s="225"/>
    </row>
    <row r="3" spans="1:4" ht="23.25" customHeight="1" x14ac:dyDescent="0.35">
      <c r="A3" s="7"/>
    </row>
    <row r="4" spans="1:4" x14ac:dyDescent="0.35">
      <c r="A4" s="34" t="s">
        <v>23</v>
      </c>
      <c r="B4" s="35" t="s">
        <v>105</v>
      </c>
      <c r="C4" s="36" t="s">
        <v>104</v>
      </c>
    </row>
    <row r="5" spans="1:4" x14ac:dyDescent="0.35">
      <c r="A5" s="32">
        <v>2558</v>
      </c>
      <c r="B5" s="33" t="s">
        <v>106</v>
      </c>
      <c r="C5" s="32">
        <v>2015</v>
      </c>
    </row>
    <row r="6" spans="1:4" x14ac:dyDescent="0.35">
      <c r="A6" s="27" t="s">
        <v>24</v>
      </c>
      <c r="B6" s="107">
        <v>723</v>
      </c>
      <c r="C6" s="108" t="s">
        <v>108</v>
      </c>
    </row>
    <row r="7" spans="1:4" x14ac:dyDescent="0.35">
      <c r="A7" s="29" t="s">
        <v>25</v>
      </c>
      <c r="B7" s="30">
        <v>467</v>
      </c>
      <c r="C7" s="37" t="s">
        <v>109</v>
      </c>
    </row>
    <row r="8" spans="1:4" x14ac:dyDescent="0.35">
      <c r="A8" s="29" t="s">
        <v>121</v>
      </c>
      <c r="B8" s="124">
        <v>860</v>
      </c>
      <c r="C8" s="37" t="s">
        <v>123</v>
      </c>
    </row>
    <row r="9" spans="1:4" x14ac:dyDescent="0.35">
      <c r="A9" s="29" t="s">
        <v>122</v>
      </c>
      <c r="B9" s="30">
        <f>SUM(B10:B11)</f>
        <v>425</v>
      </c>
      <c r="C9" s="37" t="s">
        <v>124</v>
      </c>
    </row>
    <row r="10" spans="1:4" x14ac:dyDescent="0.35">
      <c r="A10" s="29" t="s">
        <v>119</v>
      </c>
      <c r="B10" s="30">
        <v>235</v>
      </c>
      <c r="C10" s="37" t="s">
        <v>110</v>
      </c>
    </row>
    <row r="11" spans="1:4" x14ac:dyDescent="0.35">
      <c r="A11" s="29" t="s">
        <v>120</v>
      </c>
      <c r="B11" s="30">
        <v>190</v>
      </c>
      <c r="C11" s="37" t="s">
        <v>111</v>
      </c>
    </row>
    <row r="12" spans="1:4" x14ac:dyDescent="0.35">
      <c r="A12" s="29" t="s">
        <v>26</v>
      </c>
      <c r="B12" s="30">
        <f>SUM(B13:B17)</f>
        <v>388</v>
      </c>
      <c r="C12" s="37" t="s">
        <v>112</v>
      </c>
    </row>
    <row r="13" spans="1:4" x14ac:dyDescent="0.35">
      <c r="A13" s="29" t="s">
        <v>27</v>
      </c>
      <c r="B13" s="30">
        <v>196</v>
      </c>
      <c r="C13" s="37" t="s">
        <v>113</v>
      </c>
    </row>
    <row r="14" spans="1:4" x14ac:dyDescent="0.35">
      <c r="A14" s="29" t="s">
        <v>28</v>
      </c>
      <c r="B14" s="30">
        <v>55</v>
      </c>
      <c r="C14" s="37" t="s">
        <v>114</v>
      </c>
    </row>
    <row r="15" spans="1:4" x14ac:dyDescent="0.35">
      <c r="A15" s="29" t="s">
        <v>29</v>
      </c>
      <c r="B15" s="30">
        <v>116</v>
      </c>
      <c r="C15" s="37" t="s">
        <v>115</v>
      </c>
    </row>
    <row r="16" spans="1:4" x14ac:dyDescent="0.35">
      <c r="A16" s="29" t="s">
        <v>30</v>
      </c>
      <c r="B16" s="30">
        <v>20</v>
      </c>
      <c r="C16" s="37" t="s">
        <v>116</v>
      </c>
    </row>
    <row r="17" spans="1:5" x14ac:dyDescent="0.35">
      <c r="A17" s="31" t="s">
        <v>107</v>
      </c>
      <c r="B17" s="45">
        <v>1</v>
      </c>
      <c r="C17" s="109" t="s">
        <v>117</v>
      </c>
    </row>
    <row r="18" spans="1:5" x14ac:dyDescent="0.35">
      <c r="A18" s="25" t="s">
        <v>0</v>
      </c>
      <c r="B18" s="25"/>
      <c r="C18" s="144" t="s">
        <v>209</v>
      </c>
    </row>
    <row r="19" spans="1:5" x14ac:dyDescent="0.35">
      <c r="A19" s="25">
        <v>2557</v>
      </c>
      <c r="B19" s="25">
        <v>664</v>
      </c>
      <c r="C19" s="144">
        <v>2014</v>
      </c>
    </row>
    <row r="20" spans="1:5" x14ac:dyDescent="0.35">
      <c r="A20" s="25">
        <v>2556</v>
      </c>
      <c r="B20" s="25">
        <v>591</v>
      </c>
      <c r="C20" s="144">
        <v>2013</v>
      </c>
    </row>
    <row r="21" spans="1:5" x14ac:dyDescent="0.35">
      <c r="A21" s="25">
        <v>2555</v>
      </c>
      <c r="B21" s="25">
        <v>531</v>
      </c>
      <c r="C21" s="144">
        <v>2012</v>
      </c>
    </row>
    <row r="22" spans="1:5" x14ac:dyDescent="0.35">
      <c r="A22" s="25">
        <v>2554</v>
      </c>
      <c r="B22" s="25">
        <v>608</v>
      </c>
      <c r="C22" s="144">
        <v>2011</v>
      </c>
    </row>
    <row r="23" spans="1:5" x14ac:dyDescent="0.35">
      <c r="A23" s="25">
        <v>2553</v>
      </c>
      <c r="B23" s="25">
        <v>460</v>
      </c>
      <c r="C23" s="144">
        <v>2010</v>
      </c>
    </row>
    <row r="24" spans="1:5" x14ac:dyDescent="0.35">
      <c r="A24" s="144">
        <v>2552</v>
      </c>
      <c r="B24" s="25">
        <v>414</v>
      </c>
      <c r="C24" s="25">
        <v>2009</v>
      </c>
    </row>
    <row r="25" spans="1:5" x14ac:dyDescent="0.35">
      <c r="A25" s="176" t="s">
        <v>278</v>
      </c>
    </row>
    <row r="26" spans="1:5" x14ac:dyDescent="0.35">
      <c r="A26" s="232" t="s">
        <v>118</v>
      </c>
      <c r="B26" s="232"/>
      <c r="C26" s="232"/>
      <c r="D26" s="232"/>
      <c r="E26" s="232"/>
    </row>
    <row r="27" spans="1:5" x14ac:dyDescent="0.35">
      <c r="A27" s="1" t="s">
        <v>282</v>
      </c>
      <c r="B27" s="1"/>
      <c r="C27" s="1"/>
    </row>
    <row r="28" spans="1:5" x14ac:dyDescent="0.35">
      <c r="A28" s="92" t="s">
        <v>281</v>
      </c>
      <c r="B28" s="93"/>
      <c r="C28"/>
    </row>
  </sheetData>
  <mergeCells count="3">
    <mergeCell ref="A26:E26"/>
    <mergeCell ref="A1:B1"/>
    <mergeCell ref="A2:B2"/>
  </mergeCells>
  <pageMargins left="0.74" right="0.2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Q24"/>
  <sheetViews>
    <sheetView zoomScale="80" zoomScaleNormal="80" workbookViewId="0">
      <selection activeCell="L9" sqref="L9"/>
    </sheetView>
  </sheetViews>
  <sheetFormatPr defaultColWidth="9.125" defaultRowHeight="19.5" x14ac:dyDescent="0.25"/>
  <cols>
    <col min="1" max="1" width="19.125" style="38" customWidth="1"/>
    <col min="2" max="7" width="15.125" style="38" customWidth="1"/>
    <col min="8" max="8" width="26.75" style="38" customWidth="1"/>
    <col min="9" max="16384" width="9.125" style="38"/>
  </cols>
  <sheetData>
    <row r="1" spans="1:17" ht="21" x14ac:dyDescent="0.35">
      <c r="A1" s="208" t="s">
        <v>299</v>
      </c>
      <c r="B1" s="208"/>
      <c r="C1" s="208"/>
      <c r="D1" s="208"/>
      <c r="E1" s="208"/>
      <c r="F1" s="208"/>
      <c r="G1" s="208"/>
      <c r="H1" s="208"/>
      <c r="I1" s="2"/>
      <c r="J1" s="2"/>
      <c r="K1" s="6"/>
      <c r="L1" s="6"/>
      <c r="M1" s="6"/>
      <c r="N1" s="6"/>
      <c r="O1" s="6"/>
    </row>
    <row r="2" spans="1:17" ht="21" x14ac:dyDescent="0.35">
      <c r="A2" s="225" t="s">
        <v>300</v>
      </c>
      <c r="B2" s="225"/>
      <c r="C2" s="225"/>
      <c r="D2" s="225"/>
      <c r="E2" s="225"/>
      <c r="F2" s="225"/>
      <c r="G2" s="225"/>
      <c r="H2" s="225"/>
      <c r="I2" s="2"/>
      <c r="J2" s="2"/>
      <c r="K2" s="6"/>
      <c r="L2" s="6"/>
      <c r="M2" s="6"/>
      <c r="N2" s="6"/>
      <c r="O2" s="6"/>
    </row>
    <row r="3" spans="1:17" ht="37.15" customHeight="1" x14ac:dyDescent="0.35">
      <c r="A3" s="5"/>
      <c r="B3" s="94"/>
      <c r="C3" s="94"/>
      <c r="D3" s="94"/>
      <c r="E3" s="94"/>
      <c r="F3" s="94"/>
      <c r="G3" s="94"/>
      <c r="H3" s="105" t="s">
        <v>141</v>
      </c>
      <c r="I3" s="2"/>
      <c r="J3" s="2"/>
      <c r="K3" s="6"/>
      <c r="L3" s="6"/>
      <c r="M3" s="6"/>
      <c r="N3" s="6"/>
      <c r="O3" s="6"/>
    </row>
    <row r="4" spans="1:17" ht="21.75" customHeight="1" x14ac:dyDescent="0.35">
      <c r="A4" s="209" t="s">
        <v>315</v>
      </c>
      <c r="B4" s="236" t="s">
        <v>135</v>
      </c>
      <c r="C4" s="237" t="s">
        <v>134</v>
      </c>
      <c r="D4" s="238"/>
      <c r="E4" s="238"/>
      <c r="F4" s="238"/>
      <c r="G4" s="239"/>
      <c r="H4" s="240" t="s">
        <v>133</v>
      </c>
      <c r="I4" s="6"/>
      <c r="J4" s="6"/>
      <c r="K4" s="6"/>
      <c r="L4" s="6"/>
      <c r="M4" s="6"/>
      <c r="N4" s="6"/>
      <c r="O4" s="6"/>
    </row>
    <row r="5" spans="1:17" ht="105.6" customHeight="1" x14ac:dyDescent="0.35">
      <c r="A5" s="235"/>
      <c r="B5" s="235"/>
      <c r="C5" s="90" t="s">
        <v>136</v>
      </c>
      <c r="D5" s="90" t="s">
        <v>137</v>
      </c>
      <c r="E5" s="90" t="s">
        <v>138</v>
      </c>
      <c r="F5" s="90" t="s">
        <v>139</v>
      </c>
      <c r="G5" s="90" t="s">
        <v>140</v>
      </c>
      <c r="H5" s="235"/>
      <c r="I5" s="6"/>
      <c r="J5" s="6"/>
      <c r="K5" s="6"/>
      <c r="L5" s="6"/>
      <c r="M5" s="6"/>
      <c r="N5" s="6"/>
      <c r="O5" s="6"/>
    </row>
    <row r="6" spans="1:17" ht="22.15" customHeight="1" x14ac:dyDescent="0.35">
      <c r="A6" s="26">
        <v>2558</v>
      </c>
      <c r="B6" s="40">
        <f>SUM(B7:B14)</f>
        <v>95674</v>
      </c>
      <c r="C6" s="40">
        <f t="shared" ref="C6:G6" si="0">SUM(C7:C14)</f>
        <v>575</v>
      </c>
      <c r="D6" s="40">
        <f t="shared" si="0"/>
        <v>6</v>
      </c>
      <c r="E6" s="40">
        <f t="shared" si="0"/>
        <v>1324</v>
      </c>
      <c r="F6" s="40">
        <f t="shared" si="0"/>
        <v>27845</v>
      </c>
      <c r="G6" s="40">
        <f t="shared" si="0"/>
        <v>65924</v>
      </c>
      <c r="H6" s="26">
        <v>2015</v>
      </c>
      <c r="I6" s="6"/>
      <c r="J6" s="6"/>
      <c r="K6" s="6"/>
      <c r="L6" s="6"/>
      <c r="M6" s="6"/>
      <c r="N6" s="6"/>
      <c r="O6" s="6"/>
    </row>
    <row r="7" spans="1:17" ht="22.15" customHeight="1" x14ac:dyDescent="0.35">
      <c r="A7" s="191" t="s">
        <v>82</v>
      </c>
      <c r="B7" s="41">
        <f>SUM(C7:G7)</f>
        <v>8889</v>
      </c>
      <c r="C7" s="42">
        <v>131</v>
      </c>
      <c r="D7" s="42">
        <v>1</v>
      </c>
      <c r="E7" s="42">
        <v>154</v>
      </c>
      <c r="F7" s="41">
        <v>3201</v>
      </c>
      <c r="G7" s="41">
        <v>5402</v>
      </c>
      <c r="H7" s="48" t="s">
        <v>125</v>
      </c>
      <c r="I7" s="6"/>
      <c r="J7" s="6"/>
      <c r="K7" s="6"/>
      <c r="L7" s="127"/>
      <c r="M7" s="127"/>
      <c r="N7" s="127"/>
      <c r="O7" s="127"/>
      <c r="P7" s="127"/>
      <c r="Q7" s="127"/>
    </row>
    <row r="8" spans="1:17" ht="22.15" customHeight="1" x14ac:dyDescent="0.35">
      <c r="A8" s="192" t="s">
        <v>83</v>
      </c>
      <c r="B8" s="41">
        <f t="shared" ref="B8:B14" si="1">SUM(C8:G8)</f>
        <v>6628</v>
      </c>
      <c r="C8" s="43">
        <v>52</v>
      </c>
      <c r="D8" s="43">
        <v>1</v>
      </c>
      <c r="E8" s="43">
        <v>89</v>
      </c>
      <c r="F8" s="44">
        <v>2234</v>
      </c>
      <c r="G8" s="44">
        <v>4252</v>
      </c>
      <c r="H8" s="88" t="s">
        <v>126</v>
      </c>
      <c r="I8" s="6"/>
      <c r="J8" s="6"/>
      <c r="K8" s="6"/>
      <c r="L8" s="127"/>
      <c r="M8" s="127"/>
      <c r="N8" s="127"/>
      <c r="O8" s="127"/>
      <c r="P8" s="127"/>
    </row>
    <row r="9" spans="1:17" ht="22.15" customHeight="1" x14ac:dyDescent="0.35">
      <c r="A9" s="192" t="s">
        <v>87</v>
      </c>
      <c r="B9" s="41">
        <f t="shared" si="1"/>
        <v>11897</v>
      </c>
      <c r="C9" s="43">
        <v>92</v>
      </c>
      <c r="D9" s="43">
        <v>1</v>
      </c>
      <c r="E9" s="43">
        <v>197</v>
      </c>
      <c r="F9" s="44">
        <v>3821</v>
      </c>
      <c r="G9" s="44">
        <v>7786</v>
      </c>
      <c r="H9" s="88" t="s">
        <v>127</v>
      </c>
      <c r="I9" s="6"/>
      <c r="J9" s="6"/>
      <c r="K9" s="6"/>
      <c r="L9" s="127"/>
      <c r="M9" s="127"/>
      <c r="N9" s="127"/>
      <c r="O9" s="127"/>
      <c r="P9" s="127"/>
    </row>
    <row r="10" spans="1:17" ht="22.15" customHeight="1" x14ac:dyDescent="0.35">
      <c r="A10" s="192" t="s">
        <v>88</v>
      </c>
      <c r="B10" s="41">
        <f t="shared" si="1"/>
        <v>9956</v>
      </c>
      <c r="C10" s="43">
        <v>61</v>
      </c>
      <c r="D10" s="43">
        <v>0</v>
      </c>
      <c r="E10" s="43">
        <v>170</v>
      </c>
      <c r="F10" s="44">
        <v>3074</v>
      </c>
      <c r="G10" s="44">
        <v>6651</v>
      </c>
      <c r="H10" s="88" t="s">
        <v>128</v>
      </c>
      <c r="I10" s="6"/>
      <c r="J10" s="6"/>
      <c r="K10" s="6"/>
      <c r="L10" s="127"/>
      <c r="M10" s="127"/>
      <c r="N10" s="127"/>
      <c r="O10" s="127"/>
      <c r="P10" s="127"/>
    </row>
    <row r="11" spans="1:17" ht="22.15" customHeight="1" x14ac:dyDescent="0.35">
      <c r="A11" s="192" t="s">
        <v>84</v>
      </c>
      <c r="B11" s="41">
        <f t="shared" si="1"/>
        <v>11085</v>
      </c>
      <c r="C11" s="43">
        <v>59</v>
      </c>
      <c r="D11" s="43">
        <v>0</v>
      </c>
      <c r="E11" s="43">
        <v>163</v>
      </c>
      <c r="F11" s="44">
        <v>3328</v>
      </c>
      <c r="G11" s="44">
        <v>7535</v>
      </c>
      <c r="H11" s="88" t="s">
        <v>129</v>
      </c>
      <c r="I11" s="6"/>
      <c r="J11" s="6"/>
      <c r="K11" s="6"/>
      <c r="L11" s="127"/>
      <c r="M11" s="127"/>
      <c r="N11" s="127"/>
      <c r="O11" s="127"/>
      <c r="P11" s="127"/>
    </row>
    <row r="12" spans="1:17" ht="22.15" customHeight="1" x14ac:dyDescent="0.35">
      <c r="A12" s="192" t="s">
        <v>85</v>
      </c>
      <c r="B12" s="41">
        <f t="shared" si="1"/>
        <v>15137</v>
      </c>
      <c r="C12" s="43">
        <v>78</v>
      </c>
      <c r="D12" s="43">
        <v>2</v>
      </c>
      <c r="E12" s="43">
        <v>201</v>
      </c>
      <c r="F12" s="44">
        <v>4321</v>
      </c>
      <c r="G12" s="44">
        <v>10535</v>
      </c>
      <c r="H12" s="88" t="s">
        <v>130</v>
      </c>
      <c r="I12" s="6"/>
      <c r="J12" s="6"/>
      <c r="K12" s="6"/>
      <c r="L12" s="127"/>
      <c r="M12" s="127"/>
      <c r="N12" s="127"/>
      <c r="O12" s="127"/>
      <c r="P12" s="127"/>
    </row>
    <row r="13" spans="1:17" ht="22.15" customHeight="1" x14ac:dyDescent="0.35">
      <c r="A13" s="192" t="s">
        <v>86</v>
      </c>
      <c r="B13" s="41">
        <f t="shared" si="1"/>
        <v>9485</v>
      </c>
      <c r="C13" s="43">
        <v>23</v>
      </c>
      <c r="D13" s="43">
        <v>0</v>
      </c>
      <c r="E13" s="43">
        <v>132</v>
      </c>
      <c r="F13" s="44">
        <v>2638</v>
      </c>
      <c r="G13" s="44">
        <v>6692</v>
      </c>
      <c r="H13" s="88" t="s">
        <v>131</v>
      </c>
      <c r="I13" s="6"/>
      <c r="J13" s="6"/>
      <c r="K13" s="6"/>
      <c r="L13" s="127"/>
      <c r="M13" s="127"/>
      <c r="N13" s="127"/>
      <c r="O13" s="127"/>
      <c r="P13" s="127"/>
    </row>
    <row r="14" spans="1:17" ht="22.15" customHeight="1" x14ac:dyDescent="0.35">
      <c r="A14" s="193" t="s">
        <v>89</v>
      </c>
      <c r="B14" s="60">
        <f t="shared" si="1"/>
        <v>22597</v>
      </c>
      <c r="C14" s="46">
        <v>79</v>
      </c>
      <c r="D14" s="46">
        <v>1</v>
      </c>
      <c r="E14" s="46">
        <v>218</v>
      </c>
      <c r="F14" s="47">
        <v>5228</v>
      </c>
      <c r="G14" s="47">
        <v>17071</v>
      </c>
      <c r="H14" s="49" t="s">
        <v>132</v>
      </c>
      <c r="I14" s="6"/>
      <c r="J14" s="6"/>
      <c r="K14" s="6"/>
      <c r="L14" s="127"/>
      <c r="M14" s="127"/>
      <c r="N14" s="127"/>
      <c r="O14" s="127"/>
      <c r="P14" s="127"/>
    </row>
    <row r="15" spans="1:17" ht="22.15" customHeight="1" x14ac:dyDescent="0.35">
      <c r="A15" s="51" t="s">
        <v>0</v>
      </c>
      <c r="B15" s="142"/>
      <c r="C15" s="189"/>
      <c r="D15" s="189"/>
      <c r="E15" s="189"/>
      <c r="F15" s="171"/>
      <c r="G15" s="171"/>
      <c r="H15" s="190" t="s">
        <v>209</v>
      </c>
      <c r="I15" s="6"/>
      <c r="J15" s="6"/>
      <c r="K15" s="6"/>
      <c r="L15" s="127"/>
      <c r="M15" s="127"/>
      <c r="N15" s="127"/>
      <c r="O15" s="127"/>
      <c r="P15" s="127"/>
    </row>
    <row r="16" spans="1:17" ht="22.15" customHeight="1" x14ac:dyDescent="0.35">
      <c r="A16" s="25">
        <v>2557</v>
      </c>
      <c r="B16" s="142">
        <v>100234</v>
      </c>
      <c r="C16" s="143">
        <v>603</v>
      </c>
      <c r="D16" s="143">
        <v>11</v>
      </c>
      <c r="E16" s="143">
        <v>1463</v>
      </c>
      <c r="F16" s="142">
        <v>29254</v>
      </c>
      <c r="G16" s="142">
        <v>68903</v>
      </c>
      <c r="H16" s="144">
        <v>2013</v>
      </c>
      <c r="I16" s="6"/>
      <c r="J16" s="6"/>
      <c r="K16" s="6"/>
      <c r="L16" s="127"/>
      <c r="M16" s="127"/>
      <c r="N16" s="127"/>
      <c r="O16" s="127"/>
      <c r="P16" s="127"/>
    </row>
    <row r="17" spans="1:16" ht="22.15" customHeight="1" x14ac:dyDescent="0.35">
      <c r="A17" s="25">
        <v>2556</v>
      </c>
      <c r="B17" s="142">
        <v>111894</v>
      </c>
      <c r="C17" s="143">
        <v>635</v>
      </c>
      <c r="D17" s="143">
        <v>28</v>
      </c>
      <c r="E17" s="143">
        <v>3036</v>
      </c>
      <c r="F17" s="142">
        <v>31419</v>
      </c>
      <c r="G17" s="142">
        <v>76776</v>
      </c>
      <c r="H17" s="144">
        <v>2013</v>
      </c>
      <c r="I17" s="6"/>
      <c r="J17" s="6"/>
      <c r="K17" s="6"/>
      <c r="L17" s="127"/>
      <c r="M17" s="127"/>
      <c r="N17" s="127"/>
      <c r="O17" s="127"/>
      <c r="P17" s="127"/>
    </row>
    <row r="18" spans="1:16" ht="22.15" customHeight="1" x14ac:dyDescent="0.35">
      <c r="A18" s="25">
        <v>2555</v>
      </c>
      <c r="B18" s="142">
        <v>131826</v>
      </c>
      <c r="C18" s="143">
        <v>717</v>
      </c>
      <c r="D18" s="143">
        <v>19</v>
      </c>
      <c r="E18" s="143">
        <v>1818</v>
      </c>
      <c r="F18" s="142">
        <v>36166</v>
      </c>
      <c r="G18" s="142">
        <v>93106</v>
      </c>
      <c r="H18" s="144">
        <v>2012</v>
      </c>
      <c r="I18" s="6"/>
      <c r="J18" s="6"/>
      <c r="K18" s="6"/>
      <c r="L18" s="127"/>
      <c r="M18" s="127"/>
      <c r="N18" s="127"/>
      <c r="O18" s="127"/>
      <c r="P18" s="127"/>
    </row>
    <row r="19" spans="1:16" ht="22.15" customHeight="1" x14ac:dyDescent="0.35">
      <c r="A19" s="25">
        <v>2554</v>
      </c>
      <c r="B19" s="142">
        <v>129632</v>
      </c>
      <c r="C19" s="143">
        <v>590</v>
      </c>
      <c r="D19" s="143">
        <v>4</v>
      </c>
      <c r="E19" s="143">
        <v>1630</v>
      </c>
      <c r="F19" s="142">
        <v>35709</v>
      </c>
      <c r="G19" s="142">
        <v>91699</v>
      </c>
      <c r="H19" s="144">
        <v>2011</v>
      </c>
      <c r="I19" s="6"/>
      <c r="J19" s="6"/>
      <c r="K19" s="6"/>
      <c r="L19" s="127"/>
      <c r="M19" s="127"/>
      <c r="N19" s="127"/>
      <c r="O19" s="127"/>
      <c r="P19" s="127"/>
    </row>
    <row r="20" spans="1:16" ht="22.15" customHeight="1" x14ac:dyDescent="0.35">
      <c r="A20" s="25">
        <v>2553</v>
      </c>
      <c r="B20" s="142">
        <v>146511</v>
      </c>
      <c r="C20" s="143">
        <v>619</v>
      </c>
      <c r="D20" s="143">
        <v>11</v>
      </c>
      <c r="E20" s="143">
        <v>2149</v>
      </c>
      <c r="F20" s="142">
        <v>39919</v>
      </c>
      <c r="G20" s="142">
        <v>103813</v>
      </c>
      <c r="H20" s="144">
        <v>2010</v>
      </c>
      <c r="I20" s="6"/>
      <c r="J20" s="6"/>
      <c r="K20" s="6"/>
      <c r="L20" s="127"/>
      <c r="M20" s="127"/>
      <c r="N20" s="127"/>
      <c r="O20" s="127"/>
      <c r="P20" s="127"/>
    </row>
    <row r="21" spans="1:16" ht="22.15" customHeight="1" x14ac:dyDescent="0.35">
      <c r="A21" s="25">
        <v>2552</v>
      </c>
      <c r="B21" s="142">
        <v>149436</v>
      </c>
      <c r="C21" s="143">
        <v>597</v>
      </c>
      <c r="D21" s="143">
        <v>8</v>
      </c>
      <c r="E21" s="143">
        <v>2383</v>
      </c>
      <c r="F21" s="142">
        <v>39850</v>
      </c>
      <c r="G21" s="142">
        <v>106598</v>
      </c>
      <c r="H21" s="144">
        <v>2009</v>
      </c>
      <c r="I21" s="6"/>
      <c r="J21" s="6"/>
      <c r="K21" s="6"/>
      <c r="L21" s="127"/>
      <c r="M21" s="127"/>
      <c r="N21" s="127"/>
      <c r="O21" s="127"/>
      <c r="P21" s="127"/>
    </row>
    <row r="22" spans="1:16" ht="19.899999999999999" customHeight="1" x14ac:dyDescent="0.35">
      <c r="A22" s="1" t="s">
        <v>282</v>
      </c>
      <c r="B22" s="1"/>
      <c r="C22" s="1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6" ht="20.25" x14ac:dyDescent="0.3">
      <c r="A23" s="92" t="s">
        <v>281</v>
      </c>
      <c r="B23" s="93"/>
      <c r="C23"/>
    </row>
    <row r="24" spans="1:16" x14ac:dyDescent="0.25">
      <c r="E24" s="38" t="s">
        <v>258</v>
      </c>
    </row>
  </sheetData>
  <mergeCells count="6">
    <mergeCell ref="B4:B5"/>
    <mergeCell ref="C4:G4"/>
    <mergeCell ref="A4:A5"/>
    <mergeCell ref="A1:H1"/>
    <mergeCell ref="H4:H5"/>
    <mergeCell ref="A2:H2"/>
  </mergeCells>
  <pageMargins left="0.70866141732283472" right="0.39370078740157483" top="0.33" bottom="0.2" header="0.31496062992125984" footer="0.2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U43"/>
  <sheetViews>
    <sheetView topLeftCell="A13" zoomScale="80" zoomScaleNormal="80" workbookViewId="0">
      <selection activeCell="E47" sqref="E47"/>
    </sheetView>
  </sheetViews>
  <sheetFormatPr defaultColWidth="9.125" defaultRowHeight="19.5" x14ac:dyDescent="0.25"/>
  <cols>
    <col min="1" max="1" width="33.75" style="38" customWidth="1"/>
    <col min="2" max="4" width="14" style="38" customWidth="1"/>
    <col min="5" max="7" width="15.875" style="38" customWidth="1"/>
    <col min="8" max="8" width="47.625" style="38" customWidth="1"/>
    <col min="9" max="10" width="9.125" style="38"/>
    <col min="11" max="13" width="9.25" style="38" bestFit="1" customWidth="1"/>
    <col min="14" max="14" width="9.875" style="38" bestFit="1" customWidth="1"/>
    <col min="15" max="15" width="11.375" style="38" bestFit="1" customWidth="1"/>
    <col min="16" max="16384" width="9.125" style="38"/>
  </cols>
  <sheetData>
    <row r="1" spans="1:21" ht="21" x14ac:dyDescent="0.35">
      <c r="A1" s="208" t="s">
        <v>301</v>
      </c>
      <c r="B1" s="208"/>
      <c r="C1" s="208"/>
      <c r="D1" s="208"/>
      <c r="E1" s="208"/>
      <c r="F1" s="208"/>
      <c r="G1" s="208"/>
      <c r="H1" s="208"/>
      <c r="I1" s="2"/>
      <c r="J1" s="2"/>
      <c r="K1" s="2"/>
      <c r="L1" s="6"/>
      <c r="M1" s="6"/>
      <c r="N1" s="6"/>
      <c r="O1" s="6"/>
      <c r="P1" s="6"/>
      <c r="Q1" s="6"/>
      <c r="R1" s="6"/>
      <c r="S1" s="6"/>
      <c r="T1" s="6"/>
    </row>
    <row r="2" spans="1:21" ht="21" x14ac:dyDescent="0.35">
      <c r="A2" s="225" t="s">
        <v>302</v>
      </c>
      <c r="B2" s="225"/>
      <c r="C2" s="225"/>
      <c r="D2" s="225"/>
      <c r="E2" s="225"/>
      <c r="F2" s="225"/>
      <c r="G2" s="225"/>
      <c r="H2" s="13"/>
      <c r="I2" s="2"/>
      <c r="J2" s="2"/>
      <c r="K2" s="2"/>
      <c r="L2" s="6"/>
      <c r="M2" s="6"/>
      <c r="N2" s="6"/>
      <c r="O2" s="6"/>
      <c r="P2" s="6"/>
      <c r="Q2" s="6"/>
      <c r="R2" s="6"/>
      <c r="S2" s="6"/>
      <c r="T2" s="6"/>
    </row>
    <row r="3" spans="1:21" ht="34.5" customHeight="1" x14ac:dyDescent="0.35">
      <c r="A3" s="6"/>
      <c r="B3" s="6"/>
      <c r="C3" s="6"/>
      <c r="D3" s="6"/>
      <c r="E3" s="6"/>
      <c r="F3" s="6"/>
      <c r="G3" s="39"/>
      <c r="H3" s="61" t="s">
        <v>141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1" ht="23.25" customHeight="1" x14ac:dyDescent="0.35">
      <c r="A4" s="234" t="s">
        <v>32</v>
      </c>
      <c r="B4" s="209" t="s">
        <v>135</v>
      </c>
      <c r="C4" s="237" t="s">
        <v>134</v>
      </c>
      <c r="D4" s="238"/>
      <c r="E4" s="238"/>
      <c r="F4" s="238"/>
      <c r="G4" s="239"/>
      <c r="H4" s="240" t="s">
        <v>144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1" ht="108" customHeight="1" x14ac:dyDescent="0.35">
      <c r="A5" s="235"/>
      <c r="B5" s="235"/>
      <c r="C5" s="50" t="s">
        <v>136</v>
      </c>
      <c r="D5" s="50" t="s">
        <v>137</v>
      </c>
      <c r="E5" s="50" t="s">
        <v>138</v>
      </c>
      <c r="F5" s="50" t="s">
        <v>139</v>
      </c>
      <c r="G5" s="50" t="s">
        <v>140</v>
      </c>
      <c r="H5" s="24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1" ht="20.25" customHeight="1" x14ac:dyDescent="0.35">
      <c r="A6" s="26">
        <v>2558</v>
      </c>
      <c r="B6" s="40">
        <f>SUM(B7:B30)</f>
        <v>95674</v>
      </c>
      <c r="C6" s="40">
        <f>SUM(C7:C30)</f>
        <v>575</v>
      </c>
      <c r="D6" s="40">
        <f t="shared" ref="D6:G6" si="0">SUM(D7:D30)</f>
        <v>6</v>
      </c>
      <c r="E6" s="40">
        <f t="shared" si="0"/>
        <v>1324</v>
      </c>
      <c r="F6" s="40">
        <f t="shared" si="0"/>
        <v>27845</v>
      </c>
      <c r="G6" s="40">
        <f t="shared" si="0"/>
        <v>65924</v>
      </c>
      <c r="H6" s="149">
        <v>2015</v>
      </c>
      <c r="I6" s="6"/>
      <c r="J6" s="130"/>
      <c r="K6" s="130"/>
      <c r="L6" s="130"/>
      <c r="M6" s="130"/>
      <c r="N6" s="130"/>
      <c r="O6" s="130"/>
      <c r="P6" s="6"/>
      <c r="Q6" s="6"/>
      <c r="R6" s="6"/>
      <c r="S6" s="6"/>
      <c r="T6" s="6"/>
    </row>
    <row r="7" spans="1:21" ht="17.45" customHeight="1" x14ac:dyDescent="0.35">
      <c r="A7" s="27" t="s">
        <v>33</v>
      </c>
      <c r="B7" s="60">
        <f>SUM(C7:G7)</f>
        <v>6080</v>
      </c>
      <c r="C7" s="53">
        <v>109</v>
      </c>
      <c r="D7" s="54">
        <v>0</v>
      </c>
      <c r="E7" s="53">
        <v>24</v>
      </c>
      <c r="F7" s="52">
        <v>2665</v>
      </c>
      <c r="G7" s="52">
        <v>3282</v>
      </c>
      <c r="H7" s="153" t="s">
        <v>242</v>
      </c>
      <c r="I7" s="6"/>
      <c r="J7" s="6"/>
      <c r="K7" s="128"/>
      <c r="L7" s="128"/>
      <c r="M7" s="128"/>
      <c r="N7" s="128"/>
      <c r="O7" s="128"/>
      <c r="P7" s="128"/>
      <c r="Q7" s="128"/>
      <c r="R7" s="6"/>
      <c r="S7" s="6"/>
      <c r="T7" s="6"/>
      <c r="U7" s="6"/>
    </row>
    <row r="8" spans="1:21" ht="17.45" customHeight="1" x14ac:dyDescent="0.35">
      <c r="A8" s="29" t="s">
        <v>34</v>
      </c>
      <c r="B8" s="44">
        <f t="shared" ref="B8:B30" si="1">SUM(C8:G8)</f>
        <v>5129</v>
      </c>
      <c r="C8" s="43">
        <v>5</v>
      </c>
      <c r="D8" s="54">
        <v>0</v>
      </c>
      <c r="E8" s="43">
        <v>18</v>
      </c>
      <c r="F8" s="44">
        <v>1709</v>
      </c>
      <c r="G8" s="44">
        <v>3397</v>
      </c>
      <c r="H8" s="154" t="s">
        <v>150</v>
      </c>
      <c r="I8" s="6"/>
      <c r="J8" s="6"/>
      <c r="K8" s="128"/>
      <c r="L8" s="128"/>
      <c r="M8" s="128"/>
      <c r="N8" s="128"/>
      <c r="O8" s="128"/>
      <c r="P8" s="6"/>
      <c r="Q8" s="6"/>
      <c r="R8" s="6"/>
      <c r="S8" s="6"/>
      <c r="T8" s="6"/>
      <c r="U8" s="6"/>
    </row>
    <row r="9" spans="1:21" ht="17.45" customHeight="1" x14ac:dyDescent="0.35">
      <c r="A9" s="29" t="s">
        <v>35</v>
      </c>
      <c r="B9" s="44">
        <f t="shared" si="1"/>
        <v>28</v>
      </c>
      <c r="C9" s="43">
        <v>1</v>
      </c>
      <c r="D9" s="54">
        <v>0</v>
      </c>
      <c r="E9" s="54">
        <v>0</v>
      </c>
      <c r="F9" s="43">
        <v>14</v>
      </c>
      <c r="G9" s="43">
        <v>13</v>
      </c>
      <c r="H9" s="154" t="s">
        <v>145</v>
      </c>
      <c r="I9" s="6"/>
      <c r="J9" s="6"/>
      <c r="K9" s="128"/>
      <c r="L9" s="128"/>
      <c r="M9" s="128"/>
      <c r="N9" s="128"/>
      <c r="O9" s="128"/>
      <c r="P9" s="6"/>
      <c r="Q9" s="6"/>
      <c r="R9" s="6"/>
      <c r="S9" s="6"/>
      <c r="T9" s="6"/>
      <c r="U9" s="6"/>
    </row>
    <row r="10" spans="1:21" ht="17.45" customHeight="1" x14ac:dyDescent="0.35">
      <c r="A10" s="29" t="s">
        <v>91</v>
      </c>
      <c r="B10" s="44">
        <f t="shared" si="1"/>
        <v>15669</v>
      </c>
      <c r="C10" s="43">
        <v>40</v>
      </c>
      <c r="D10" s="54">
        <v>0</v>
      </c>
      <c r="E10" s="43">
        <v>402</v>
      </c>
      <c r="F10" s="44">
        <v>6034</v>
      </c>
      <c r="G10" s="44">
        <v>9193</v>
      </c>
      <c r="H10" s="154" t="s">
        <v>146</v>
      </c>
      <c r="I10" s="6"/>
      <c r="J10" s="6"/>
      <c r="K10" s="128"/>
      <c r="L10" s="128"/>
      <c r="M10" s="128"/>
      <c r="N10" s="128"/>
      <c r="O10" s="128"/>
      <c r="P10" s="6"/>
      <c r="Q10" s="6"/>
      <c r="R10" s="6"/>
      <c r="S10" s="6"/>
      <c r="T10" s="6"/>
      <c r="U10" s="6"/>
    </row>
    <row r="11" spans="1:21" ht="17.45" customHeight="1" x14ac:dyDescent="0.35">
      <c r="A11" s="29" t="s">
        <v>36</v>
      </c>
      <c r="B11" s="44">
        <f t="shared" si="1"/>
        <v>13354</v>
      </c>
      <c r="C11" s="43">
        <v>24</v>
      </c>
      <c r="D11" s="54">
        <v>0</v>
      </c>
      <c r="E11" s="43">
        <v>150</v>
      </c>
      <c r="F11" s="44">
        <v>3767</v>
      </c>
      <c r="G11" s="44">
        <v>9413</v>
      </c>
      <c r="H11" s="154" t="s">
        <v>147</v>
      </c>
      <c r="I11" s="6"/>
      <c r="J11" s="6"/>
      <c r="K11" s="128"/>
      <c r="L11" s="128"/>
      <c r="M11" s="128"/>
      <c r="N11" s="128"/>
      <c r="O11" s="128"/>
      <c r="P11" s="6"/>
      <c r="Q11" s="6"/>
      <c r="R11" s="6"/>
      <c r="S11" s="6"/>
      <c r="T11" s="6"/>
      <c r="U11" s="6"/>
    </row>
    <row r="12" spans="1:21" ht="17.45" customHeight="1" x14ac:dyDescent="0.35">
      <c r="A12" s="29" t="s">
        <v>37</v>
      </c>
      <c r="B12" s="44">
        <f t="shared" si="1"/>
        <v>7329</v>
      </c>
      <c r="C12" s="43">
        <v>15</v>
      </c>
      <c r="D12" s="43">
        <v>1</v>
      </c>
      <c r="E12" s="43">
        <v>381</v>
      </c>
      <c r="F12" s="44">
        <v>3170</v>
      </c>
      <c r="G12" s="44">
        <v>3762</v>
      </c>
      <c r="H12" s="154" t="s">
        <v>148</v>
      </c>
      <c r="I12" s="6"/>
      <c r="J12" s="6"/>
      <c r="K12" s="128"/>
      <c r="L12" s="128"/>
      <c r="M12" s="128"/>
      <c r="N12" s="128"/>
      <c r="O12" s="128"/>
      <c r="P12" s="6"/>
      <c r="Q12" s="6"/>
      <c r="R12" s="6"/>
      <c r="S12" s="6"/>
      <c r="T12" s="6"/>
      <c r="U12" s="6"/>
    </row>
    <row r="13" spans="1:21" ht="17.45" customHeight="1" x14ac:dyDescent="0.35">
      <c r="A13" s="29" t="s">
        <v>38</v>
      </c>
      <c r="B13" s="44">
        <f t="shared" si="1"/>
        <v>22329</v>
      </c>
      <c r="C13" s="43">
        <v>4</v>
      </c>
      <c r="D13" s="54">
        <v>0</v>
      </c>
      <c r="E13" s="43">
        <v>281</v>
      </c>
      <c r="F13" s="44">
        <v>5927</v>
      </c>
      <c r="G13" s="44">
        <v>16117</v>
      </c>
      <c r="H13" s="154" t="s">
        <v>149</v>
      </c>
      <c r="I13" s="6"/>
      <c r="J13" s="6"/>
      <c r="K13" s="128"/>
      <c r="L13" s="128"/>
      <c r="M13" s="128"/>
      <c r="N13" s="128"/>
      <c r="O13" s="128"/>
      <c r="P13" s="6"/>
      <c r="Q13" s="6"/>
      <c r="R13" s="6"/>
      <c r="S13" s="6"/>
      <c r="T13" s="6"/>
      <c r="U13" s="6"/>
    </row>
    <row r="14" spans="1:21" ht="17.45" customHeight="1" x14ac:dyDescent="0.35">
      <c r="A14" s="29" t="s">
        <v>39</v>
      </c>
      <c r="B14" s="44">
        <f t="shared" si="1"/>
        <v>12357</v>
      </c>
      <c r="C14" s="54">
        <v>0</v>
      </c>
      <c r="D14" s="54">
        <v>0</v>
      </c>
      <c r="E14" s="43">
        <v>4</v>
      </c>
      <c r="F14" s="43">
        <v>626</v>
      </c>
      <c r="G14" s="44">
        <v>11727</v>
      </c>
      <c r="H14" s="154" t="s">
        <v>151</v>
      </c>
      <c r="I14" s="6"/>
      <c r="J14" s="6"/>
      <c r="K14" s="128"/>
      <c r="L14" s="128"/>
      <c r="M14" s="128"/>
      <c r="N14" s="128"/>
      <c r="O14" s="128"/>
      <c r="P14" s="6"/>
      <c r="Q14" s="6"/>
      <c r="R14" s="6"/>
      <c r="S14" s="6"/>
      <c r="T14" s="6"/>
      <c r="U14" s="6"/>
    </row>
    <row r="15" spans="1:21" ht="17.45" customHeight="1" x14ac:dyDescent="0.35">
      <c r="A15" s="29" t="s">
        <v>40</v>
      </c>
      <c r="B15" s="44">
        <f t="shared" si="1"/>
        <v>709</v>
      </c>
      <c r="C15" s="54">
        <v>0</v>
      </c>
      <c r="D15" s="54">
        <v>0</v>
      </c>
      <c r="E15" s="43">
        <v>1</v>
      </c>
      <c r="F15" s="43">
        <v>159</v>
      </c>
      <c r="G15" s="43">
        <v>549</v>
      </c>
      <c r="H15" s="154" t="s">
        <v>152</v>
      </c>
      <c r="I15" s="6"/>
      <c r="J15" s="6"/>
      <c r="K15" s="128"/>
      <c r="L15" s="128"/>
      <c r="M15" s="128"/>
      <c r="N15" s="128"/>
      <c r="O15" s="128"/>
      <c r="P15" s="6"/>
      <c r="Q15" s="6"/>
      <c r="R15" s="6"/>
      <c r="S15" s="6"/>
      <c r="T15" s="6"/>
      <c r="U15" s="6"/>
    </row>
    <row r="16" spans="1:21" ht="17.45" customHeight="1" x14ac:dyDescent="0.35">
      <c r="A16" s="29" t="s">
        <v>41</v>
      </c>
      <c r="B16" s="44">
        <f t="shared" si="1"/>
        <v>250</v>
      </c>
      <c r="C16" s="54">
        <v>0</v>
      </c>
      <c r="D16" s="54">
        <v>0</v>
      </c>
      <c r="E16" s="54">
        <v>0</v>
      </c>
      <c r="F16" s="43">
        <v>72</v>
      </c>
      <c r="G16" s="43">
        <v>178</v>
      </c>
      <c r="H16" s="154" t="s">
        <v>153</v>
      </c>
      <c r="I16" s="6"/>
      <c r="J16" s="6"/>
      <c r="K16" s="128"/>
      <c r="L16" s="128"/>
      <c r="M16" s="128"/>
      <c r="N16" s="128"/>
      <c r="O16" s="128"/>
      <c r="P16" s="6"/>
      <c r="Q16" s="6"/>
      <c r="R16" s="6"/>
      <c r="S16" s="6"/>
      <c r="T16" s="6"/>
      <c r="U16" s="6"/>
    </row>
    <row r="17" spans="1:21" ht="17.45" customHeight="1" x14ac:dyDescent="0.35">
      <c r="A17" s="29" t="s">
        <v>42</v>
      </c>
      <c r="B17" s="44">
        <f t="shared" si="1"/>
        <v>3319</v>
      </c>
      <c r="C17" s="43">
        <v>240</v>
      </c>
      <c r="D17" s="54">
        <v>0</v>
      </c>
      <c r="E17" s="43">
        <v>29</v>
      </c>
      <c r="F17" s="44">
        <v>1697</v>
      </c>
      <c r="G17" s="44">
        <v>1353</v>
      </c>
      <c r="H17" s="154" t="s">
        <v>154</v>
      </c>
      <c r="I17" s="6"/>
      <c r="J17" s="6"/>
      <c r="K17" s="128"/>
      <c r="L17" s="128"/>
      <c r="M17" s="128"/>
      <c r="N17" s="128"/>
      <c r="O17" s="128"/>
      <c r="P17" s="6"/>
      <c r="Q17" s="6"/>
      <c r="R17" s="6"/>
      <c r="S17" s="6"/>
      <c r="T17" s="6"/>
      <c r="U17" s="6"/>
    </row>
    <row r="18" spans="1:21" ht="17.45" customHeight="1" x14ac:dyDescent="0.35">
      <c r="A18" s="29" t="s">
        <v>43</v>
      </c>
      <c r="B18" s="44">
        <f t="shared" si="1"/>
        <v>466</v>
      </c>
      <c r="C18" s="43">
        <v>12</v>
      </c>
      <c r="D18" s="54">
        <v>1</v>
      </c>
      <c r="E18" s="43">
        <v>5</v>
      </c>
      <c r="F18" s="43">
        <v>200</v>
      </c>
      <c r="G18" s="43">
        <v>248</v>
      </c>
      <c r="H18" s="154" t="s">
        <v>155</v>
      </c>
      <c r="I18" s="6"/>
      <c r="J18" s="6"/>
      <c r="K18" s="128"/>
      <c r="L18" s="128"/>
      <c r="M18" s="128"/>
      <c r="N18" s="128"/>
      <c r="O18" s="128"/>
      <c r="P18" s="6"/>
      <c r="Q18" s="6"/>
      <c r="R18" s="6"/>
      <c r="S18" s="6"/>
      <c r="T18" s="6"/>
      <c r="U18" s="6"/>
    </row>
    <row r="19" spans="1:21" ht="17.45" customHeight="1" x14ac:dyDescent="0.35">
      <c r="A19" s="29" t="s">
        <v>44</v>
      </c>
      <c r="B19" s="44">
        <f t="shared" si="1"/>
        <v>870</v>
      </c>
      <c r="C19" s="43">
        <v>74</v>
      </c>
      <c r="D19" s="43">
        <v>4</v>
      </c>
      <c r="E19" s="43">
        <v>9</v>
      </c>
      <c r="F19" s="43">
        <v>283</v>
      </c>
      <c r="G19" s="43">
        <v>500</v>
      </c>
      <c r="H19" s="155" t="s">
        <v>156</v>
      </c>
      <c r="I19" s="6"/>
      <c r="J19" s="59"/>
      <c r="K19" s="128"/>
      <c r="L19" s="128"/>
      <c r="M19" s="128"/>
      <c r="N19" s="128"/>
      <c r="O19" s="128"/>
      <c r="P19" s="6"/>
      <c r="Q19" s="6"/>
      <c r="R19" s="6"/>
      <c r="S19" s="6"/>
      <c r="T19" s="6"/>
      <c r="U19" s="6"/>
    </row>
    <row r="20" spans="1:21" ht="17.45" customHeight="1" x14ac:dyDescent="0.35">
      <c r="A20" s="29" t="s">
        <v>45</v>
      </c>
      <c r="B20" s="44">
        <f t="shared" si="1"/>
        <v>2150</v>
      </c>
      <c r="C20" s="43">
        <v>20</v>
      </c>
      <c r="D20" s="54">
        <v>0</v>
      </c>
      <c r="E20" s="43">
        <v>12</v>
      </c>
      <c r="F20" s="43">
        <v>755</v>
      </c>
      <c r="G20" s="44">
        <v>1363</v>
      </c>
      <c r="H20" s="154" t="s">
        <v>157</v>
      </c>
      <c r="I20" s="6"/>
      <c r="J20" s="6"/>
      <c r="K20" s="128"/>
      <c r="L20" s="128"/>
      <c r="M20" s="128"/>
      <c r="N20" s="128"/>
      <c r="O20" s="128"/>
      <c r="P20" s="6"/>
      <c r="Q20" s="6"/>
      <c r="R20" s="6"/>
      <c r="S20" s="6"/>
      <c r="T20" s="6"/>
      <c r="U20" s="6"/>
    </row>
    <row r="21" spans="1:21" ht="17.45" customHeight="1" x14ac:dyDescent="0.35">
      <c r="A21" s="55" t="s">
        <v>46</v>
      </c>
      <c r="B21" s="44">
        <f t="shared" si="1"/>
        <v>5</v>
      </c>
      <c r="C21" s="56">
        <v>0</v>
      </c>
      <c r="D21" s="56">
        <v>0</v>
      </c>
      <c r="E21" s="56">
        <v>0</v>
      </c>
      <c r="F21" s="57">
        <v>1</v>
      </c>
      <c r="G21" s="57">
        <v>4</v>
      </c>
      <c r="H21" s="154" t="s">
        <v>158</v>
      </c>
      <c r="I21" s="6"/>
      <c r="J21" s="6"/>
      <c r="K21" s="128"/>
      <c r="L21" s="128"/>
      <c r="M21" s="128"/>
      <c r="N21" s="128"/>
      <c r="O21" s="128"/>
      <c r="P21" s="6"/>
      <c r="Q21" s="6"/>
      <c r="R21" s="6"/>
      <c r="S21" s="6"/>
      <c r="T21" s="6"/>
      <c r="U21" s="6"/>
    </row>
    <row r="22" spans="1:21" ht="17.45" customHeight="1" x14ac:dyDescent="0.35">
      <c r="A22" s="29" t="s">
        <v>48</v>
      </c>
      <c r="B22" s="44">
        <f t="shared" si="1"/>
        <v>1037</v>
      </c>
      <c r="C22" s="43">
        <v>4</v>
      </c>
      <c r="D22" s="54">
        <v>0</v>
      </c>
      <c r="E22" s="43">
        <v>5</v>
      </c>
      <c r="F22" s="43">
        <v>187</v>
      </c>
      <c r="G22" s="43">
        <v>841</v>
      </c>
      <c r="H22" s="154" t="s">
        <v>159</v>
      </c>
      <c r="K22" s="129"/>
      <c r="L22" s="129"/>
      <c r="M22" s="129"/>
      <c r="N22" s="129"/>
      <c r="O22" s="129"/>
      <c r="Q22" s="6"/>
      <c r="R22" s="6"/>
      <c r="S22" s="6"/>
      <c r="T22" s="6"/>
      <c r="U22" s="6"/>
    </row>
    <row r="23" spans="1:21" ht="17.45" customHeight="1" x14ac:dyDescent="0.35">
      <c r="A23" s="29" t="s">
        <v>49</v>
      </c>
      <c r="B23" s="44">
        <f t="shared" si="1"/>
        <v>4</v>
      </c>
      <c r="C23" s="56">
        <v>0</v>
      </c>
      <c r="D23" s="54">
        <v>0</v>
      </c>
      <c r="E23" s="56">
        <v>0</v>
      </c>
      <c r="F23" s="56">
        <v>0</v>
      </c>
      <c r="G23" s="43">
        <v>4</v>
      </c>
      <c r="H23" s="154" t="s">
        <v>160</v>
      </c>
      <c r="K23" s="129"/>
      <c r="L23" s="129"/>
      <c r="M23" s="129"/>
      <c r="N23" s="129"/>
      <c r="O23" s="129"/>
      <c r="Q23" s="6"/>
      <c r="R23" s="6"/>
      <c r="S23" s="6"/>
      <c r="T23" s="6"/>
      <c r="U23" s="6"/>
    </row>
    <row r="24" spans="1:21" ht="17.45" customHeight="1" x14ac:dyDescent="0.35">
      <c r="A24" s="29" t="s">
        <v>276</v>
      </c>
      <c r="B24" s="44">
        <f t="shared" si="1"/>
        <v>1061</v>
      </c>
      <c r="C24" s="56">
        <v>0</v>
      </c>
      <c r="D24" s="54">
        <v>0</v>
      </c>
      <c r="E24" s="56">
        <v>0</v>
      </c>
      <c r="F24" s="43">
        <v>30</v>
      </c>
      <c r="G24" s="43">
        <v>1031</v>
      </c>
      <c r="H24" s="154" t="s">
        <v>161</v>
      </c>
      <c r="K24" s="129"/>
      <c r="L24" s="129"/>
      <c r="M24" s="129"/>
      <c r="N24" s="129"/>
      <c r="O24" s="129"/>
      <c r="Q24" s="6"/>
      <c r="R24" s="6"/>
      <c r="S24" s="6"/>
      <c r="T24" s="6"/>
      <c r="U24" s="6"/>
    </row>
    <row r="25" spans="1:21" ht="17.45" customHeight="1" x14ac:dyDescent="0.35">
      <c r="A25" s="29" t="s">
        <v>50</v>
      </c>
      <c r="B25" s="44">
        <f t="shared" si="1"/>
        <v>90</v>
      </c>
      <c r="C25" s="43">
        <v>9</v>
      </c>
      <c r="D25" s="54">
        <v>0</v>
      </c>
      <c r="E25" s="56">
        <v>0</v>
      </c>
      <c r="F25" s="43">
        <v>30</v>
      </c>
      <c r="G25" s="43">
        <v>51</v>
      </c>
      <c r="H25" s="154" t="s">
        <v>162</v>
      </c>
      <c r="K25" s="129"/>
      <c r="L25" s="129"/>
      <c r="M25" s="129"/>
      <c r="N25" s="129"/>
      <c r="O25" s="129"/>
      <c r="Q25" s="6"/>
      <c r="R25" s="6"/>
      <c r="S25" s="6"/>
      <c r="T25" s="6"/>
      <c r="U25" s="6"/>
    </row>
    <row r="26" spans="1:21" ht="17.45" customHeight="1" x14ac:dyDescent="0.35">
      <c r="A26" s="29" t="s">
        <v>51</v>
      </c>
      <c r="B26" s="44">
        <f t="shared" si="1"/>
        <v>754</v>
      </c>
      <c r="C26" s="43">
        <v>1</v>
      </c>
      <c r="D26" s="54">
        <v>0</v>
      </c>
      <c r="E26" s="56">
        <v>0</v>
      </c>
      <c r="F26" s="43">
        <v>118</v>
      </c>
      <c r="G26" s="43">
        <v>635</v>
      </c>
      <c r="H26" s="154" t="s">
        <v>163</v>
      </c>
      <c r="K26" s="129"/>
      <c r="L26" s="129"/>
      <c r="M26" s="129"/>
      <c r="N26" s="129"/>
      <c r="O26" s="129"/>
      <c r="Q26" s="6"/>
      <c r="R26" s="6"/>
      <c r="S26" s="6"/>
      <c r="T26" s="6"/>
      <c r="U26" s="6"/>
    </row>
    <row r="27" spans="1:21" ht="17.45" customHeight="1" x14ac:dyDescent="0.35">
      <c r="A27" s="136" t="s">
        <v>254</v>
      </c>
      <c r="B27" s="44">
        <f t="shared" si="1"/>
        <v>2413</v>
      </c>
      <c r="C27" s="56">
        <v>0</v>
      </c>
      <c r="D27" s="54">
        <v>0</v>
      </c>
      <c r="E27" s="42">
        <v>3</v>
      </c>
      <c r="F27" s="42">
        <v>328</v>
      </c>
      <c r="G27" s="42">
        <v>2082</v>
      </c>
      <c r="H27" s="156" t="s">
        <v>164</v>
      </c>
      <c r="K27" s="129"/>
      <c r="L27" s="129"/>
      <c r="M27" s="129"/>
      <c r="N27" s="129"/>
      <c r="O27" s="129"/>
      <c r="Q27" s="6"/>
      <c r="R27" s="6"/>
      <c r="S27" s="6"/>
      <c r="T27" s="6"/>
      <c r="U27" s="6"/>
    </row>
    <row r="28" spans="1:21" ht="17.45" customHeight="1" x14ac:dyDescent="0.35">
      <c r="A28" s="63" t="s">
        <v>52</v>
      </c>
      <c r="B28" s="56">
        <f t="shared" si="1"/>
        <v>0</v>
      </c>
      <c r="C28" s="56">
        <v>0</v>
      </c>
      <c r="D28" s="54">
        <v>0</v>
      </c>
      <c r="E28" s="56">
        <v>0</v>
      </c>
      <c r="F28" s="56">
        <v>0</v>
      </c>
      <c r="G28" s="42">
        <v>0</v>
      </c>
      <c r="H28" s="156" t="s">
        <v>165</v>
      </c>
      <c r="K28" s="129"/>
      <c r="L28" s="129"/>
      <c r="M28" s="129"/>
      <c r="N28" s="129"/>
      <c r="O28" s="129"/>
      <c r="Q28" s="6"/>
      <c r="R28" s="6"/>
      <c r="S28" s="6"/>
      <c r="T28" s="6"/>
      <c r="U28" s="6"/>
    </row>
    <row r="29" spans="1:21" ht="17.45" customHeight="1" x14ac:dyDescent="0.35">
      <c r="A29" s="55" t="s">
        <v>142</v>
      </c>
      <c r="B29" s="44">
        <f t="shared" si="1"/>
        <v>3</v>
      </c>
      <c r="C29" s="57">
        <v>1</v>
      </c>
      <c r="D29" s="54">
        <v>0</v>
      </c>
      <c r="E29" s="56">
        <v>0</v>
      </c>
      <c r="F29" s="57">
        <v>1</v>
      </c>
      <c r="G29" s="57">
        <v>1</v>
      </c>
      <c r="H29" s="157" t="s">
        <v>166</v>
      </c>
      <c r="K29" s="129"/>
      <c r="L29" s="129"/>
      <c r="M29" s="129"/>
      <c r="N29" s="129"/>
      <c r="O29" s="129"/>
      <c r="Q29" s="6"/>
      <c r="R29" s="6"/>
      <c r="S29" s="6"/>
      <c r="T29" s="6"/>
      <c r="U29" s="6"/>
    </row>
    <row r="30" spans="1:21" ht="17.45" customHeight="1" x14ac:dyDescent="0.35">
      <c r="A30" s="31" t="s">
        <v>143</v>
      </c>
      <c r="B30" s="171">
        <f t="shared" si="1"/>
        <v>268</v>
      </c>
      <c r="C30" s="46">
        <v>16</v>
      </c>
      <c r="D30" s="175">
        <v>0</v>
      </c>
      <c r="E30" s="175">
        <v>0</v>
      </c>
      <c r="F30" s="46">
        <v>72</v>
      </c>
      <c r="G30" s="46">
        <v>180</v>
      </c>
      <c r="H30" s="109" t="s">
        <v>167</v>
      </c>
      <c r="Q30" s="6"/>
      <c r="R30" s="6"/>
      <c r="S30" s="6"/>
      <c r="T30" s="6"/>
      <c r="U30" s="6"/>
    </row>
    <row r="31" spans="1:21" ht="17.45" customHeight="1" x14ac:dyDescent="0.35">
      <c r="A31" s="199"/>
      <c r="B31" s="200"/>
      <c r="C31" s="39"/>
      <c r="D31" s="59"/>
      <c r="E31" s="59"/>
      <c r="F31" s="39"/>
      <c r="G31" s="39"/>
      <c r="H31" s="176"/>
      <c r="Q31" s="6"/>
      <c r="R31" s="6"/>
      <c r="S31" s="6"/>
      <c r="T31" s="6"/>
      <c r="U31" s="6"/>
    </row>
    <row r="32" spans="1:21" ht="17.45" customHeight="1" x14ac:dyDescent="0.35">
      <c r="A32" s="199"/>
      <c r="B32" s="200"/>
      <c r="C32" s="39"/>
      <c r="D32" s="59"/>
      <c r="E32" s="59"/>
      <c r="F32" s="39"/>
      <c r="G32" s="39"/>
      <c r="H32" s="176"/>
      <c r="Q32" s="6"/>
      <c r="R32" s="6"/>
      <c r="S32" s="6"/>
      <c r="T32" s="6"/>
      <c r="U32" s="6"/>
    </row>
    <row r="33" spans="1:21" ht="17.45" customHeight="1" x14ac:dyDescent="0.35">
      <c r="A33" s="234" t="s">
        <v>32</v>
      </c>
      <c r="B33" s="209" t="s">
        <v>135</v>
      </c>
      <c r="C33" s="237" t="s">
        <v>134</v>
      </c>
      <c r="D33" s="238"/>
      <c r="E33" s="238"/>
      <c r="F33" s="238"/>
      <c r="G33" s="239"/>
      <c r="H33" s="240" t="s">
        <v>144</v>
      </c>
      <c r="Q33" s="6"/>
      <c r="R33" s="6"/>
      <c r="S33" s="6"/>
      <c r="T33" s="6"/>
      <c r="U33" s="6"/>
    </row>
    <row r="34" spans="1:21" ht="105" x14ac:dyDescent="0.35">
      <c r="A34" s="235"/>
      <c r="B34" s="235"/>
      <c r="C34" s="50" t="s">
        <v>136</v>
      </c>
      <c r="D34" s="50" t="s">
        <v>137</v>
      </c>
      <c r="E34" s="50" t="s">
        <v>138</v>
      </c>
      <c r="F34" s="50" t="s">
        <v>139</v>
      </c>
      <c r="G34" s="50" t="s">
        <v>140</v>
      </c>
      <c r="H34" s="241"/>
    </row>
    <row r="35" spans="1:21" ht="21" x14ac:dyDescent="0.35">
      <c r="A35" s="114" t="s">
        <v>0</v>
      </c>
      <c r="B35" s="114"/>
      <c r="C35" s="201"/>
      <c r="D35" s="201"/>
      <c r="E35" s="201"/>
      <c r="F35" s="201"/>
      <c r="G35" s="201"/>
      <c r="H35" s="202" t="s">
        <v>209</v>
      </c>
    </row>
    <row r="36" spans="1:21" ht="21" x14ac:dyDescent="0.35">
      <c r="A36" s="25">
        <v>2557</v>
      </c>
      <c r="B36" s="152">
        <v>100234</v>
      </c>
      <c r="C36" s="152">
        <v>603</v>
      </c>
      <c r="D36" s="152">
        <v>11</v>
      </c>
      <c r="E36" s="152">
        <v>1463</v>
      </c>
      <c r="F36" s="152">
        <v>29254</v>
      </c>
      <c r="G36" s="152">
        <v>68903</v>
      </c>
      <c r="H36" s="158">
        <v>2014</v>
      </c>
    </row>
    <row r="37" spans="1:21" ht="21" x14ac:dyDescent="0.35">
      <c r="A37" s="25">
        <v>2556</v>
      </c>
      <c r="B37" s="152">
        <v>111894</v>
      </c>
      <c r="C37" s="152">
        <v>635</v>
      </c>
      <c r="D37" s="152">
        <v>28</v>
      </c>
      <c r="E37" s="152">
        <v>3036</v>
      </c>
      <c r="F37" s="152">
        <v>31419</v>
      </c>
      <c r="G37" s="152">
        <v>76776</v>
      </c>
      <c r="H37" s="158">
        <v>2013</v>
      </c>
    </row>
    <row r="38" spans="1:21" ht="21" x14ac:dyDescent="0.35">
      <c r="A38" s="25">
        <v>2555</v>
      </c>
      <c r="B38" s="152">
        <v>131826</v>
      </c>
      <c r="C38" s="152">
        <v>717</v>
      </c>
      <c r="D38" s="152">
        <v>19</v>
      </c>
      <c r="E38" s="152">
        <v>1818</v>
      </c>
      <c r="F38" s="152">
        <v>36166</v>
      </c>
      <c r="G38" s="152">
        <v>93106</v>
      </c>
      <c r="H38" s="158">
        <v>2012</v>
      </c>
    </row>
    <row r="39" spans="1:21" ht="21" x14ac:dyDescent="0.35">
      <c r="A39" s="25">
        <v>2554</v>
      </c>
      <c r="B39" s="152">
        <v>129632</v>
      </c>
      <c r="C39" s="152">
        <v>590</v>
      </c>
      <c r="D39" s="152">
        <v>4</v>
      </c>
      <c r="E39" s="152">
        <v>1630</v>
      </c>
      <c r="F39" s="152">
        <v>35709</v>
      </c>
      <c r="G39" s="152">
        <v>91699</v>
      </c>
      <c r="H39" s="158">
        <v>2011</v>
      </c>
    </row>
    <row r="40" spans="1:21" ht="21" x14ac:dyDescent="0.35">
      <c r="A40" s="25">
        <v>2553</v>
      </c>
      <c r="B40" s="152">
        <v>146511</v>
      </c>
      <c r="C40" s="152">
        <v>619</v>
      </c>
      <c r="D40" s="152">
        <v>11</v>
      </c>
      <c r="E40" s="152">
        <v>2149</v>
      </c>
      <c r="F40" s="152">
        <v>39919</v>
      </c>
      <c r="G40" s="152">
        <v>103813</v>
      </c>
      <c r="H40" s="158">
        <v>2010</v>
      </c>
    </row>
    <row r="41" spans="1:21" ht="21" x14ac:dyDescent="0.35">
      <c r="A41" s="25">
        <v>2552</v>
      </c>
      <c r="B41" s="152">
        <v>149436</v>
      </c>
      <c r="C41" s="152">
        <v>597</v>
      </c>
      <c r="D41" s="152">
        <v>8</v>
      </c>
      <c r="E41" s="152">
        <v>2383</v>
      </c>
      <c r="F41" s="152">
        <v>39850</v>
      </c>
      <c r="G41" s="152">
        <v>106598</v>
      </c>
      <c r="H41" s="158">
        <v>2009</v>
      </c>
    </row>
    <row r="42" spans="1:21" ht="20.25" x14ac:dyDescent="0.3">
      <c r="A42" s="1" t="s">
        <v>282</v>
      </c>
      <c r="B42" s="1"/>
      <c r="C42" s="1"/>
      <c r="D42" s="159"/>
    </row>
    <row r="43" spans="1:21" ht="20.25" x14ac:dyDescent="0.3">
      <c r="A43" s="92" t="s">
        <v>281</v>
      </c>
      <c r="B43" s="93"/>
      <c r="C43"/>
      <c r="D43" s="159"/>
    </row>
  </sheetData>
  <mergeCells count="10">
    <mergeCell ref="A33:A34"/>
    <mergeCell ref="B33:B34"/>
    <mergeCell ref="C33:G33"/>
    <mergeCell ref="H33:H34"/>
    <mergeCell ref="A1:H1"/>
    <mergeCell ref="H4:H5"/>
    <mergeCell ref="A4:A5"/>
    <mergeCell ref="C4:G4"/>
    <mergeCell ref="B4:B5"/>
    <mergeCell ref="A2:G2"/>
  </mergeCells>
  <pageMargins left="0.70866141732283472" right="0.23622047244094491" top="0.69" bottom="0.56000000000000005" header="0.33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14</vt:i4>
      </vt:variant>
      <vt:variant>
        <vt:lpstr>ช่วงที่มีชื่อ</vt:lpstr>
      </vt:variant>
      <vt:variant>
        <vt:i4>1</vt:i4>
      </vt:variant>
    </vt:vector>
  </HeadingPairs>
  <TitlesOfParts>
    <vt:vector size="15" baseType="lpstr">
      <vt:lpstr>สปส. รวม 18 ตาราง (6+12)</vt:lpstr>
      <vt:lpstr>ตาราง 5.1</vt:lpstr>
      <vt:lpstr>ตาราง 5.2</vt:lpstr>
      <vt:lpstr>ตาราง 5.3 </vt:lpstr>
      <vt:lpstr>ตาราง 5.4 </vt:lpstr>
      <vt:lpstr>ตาราง 5.5</vt:lpstr>
      <vt:lpstr>ตาราง 5.6</vt:lpstr>
      <vt:lpstr>ตาราง 5.7</vt:lpstr>
      <vt:lpstr>ตาราง 5.8 (หน้า 1,2)</vt:lpstr>
      <vt:lpstr>ตาราง 5.9 (ก)</vt:lpstr>
      <vt:lpstr>ตาราง 5.9  (ข)</vt:lpstr>
      <vt:lpstr>ตาราง 5.10</vt:lpstr>
      <vt:lpstr>ตาราง 5.11</vt:lpstr>
      <vt:lpstr>Sheet2</vt:lpstr>
      <vt:lpstr>'ตาราง 5.8 (หน้า 1,2)'!Print_Titles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2016-09-16T03:46:41Z</cp:lastPrinted>
  <dcterms:created xsi:type="dcterms:W3CDTF">2013-07-29T07:09:08Z</dcterms:created>
  <dcterms:modified xsi:type="dcterms:W3CDTF">2016-09-29T05:52:43Z</dcterms:modified>
</cp:coreProperties>
</file>